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5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LTONSERVERBOX\All Access\Server\Quotations\Steve - Commercial\UVU\HP Bldg\"/>
    </mc:Choice>
  </mc:AlternateContent>
  <xr:revisionPtr revIDLastSave="0" documentId="13_ncr:1_{467F3196-6DFD-475F-9AA8-9F56B3EA75E0}" xr6:coauthVersionLast="47" xr6:coauthVersionMax="47" xr10:uidLastSave="{00000000-0000-0000-0000-000000000000}"/>
  <bookViews>
    <workbookView xWindow="-120" yWindow="-120" windowWidth="29040" windowHeight="15720" firstSheet="1" activeTab="2" xr2:uid="{A3F38B20-A51B-4505-B636-1F6F1121E6CE}"/>
  </bookViews>
  <sheets>
    <sheet name="Stentorian Information" sheetId="40" state="hidden" r:id="rId1"/>
    <sheet name="General_Bid" sheetId="9" r:id="rId2"/>
    <sheet name="Cubicle Worksheet" sheetId="1" r:id="rId3"/>
    <sheet name="TICKETS " sheetId="4" r:id="rId4"/>
    <sheet name="Cubicle Worksheet (2)" sheetId="53" r:id="rId5"/>
    <sheet name="TICKETS  (2)" sheetId="54" r:id="rId6"/>
    <sheet name="Cubicle Worksheet (3)" sheetId="55" r:id="rId7"/>
    <sheet name="TICKETS  (3)" sheetId="56" r:id="rId8"/>
    <sheet name="Cubicle Worksheet (4)" sheetId="57" r:id="rId9"/>
    <sheet name="TICKETS  (4)" sheetId="58" r:id="rId10"/>
    <sheet name="Data Sheet" sheetId="5" state="hidden" r:id="rId11"/>
    <sheet name="Data Sheet (2)" sheetId="33" state="hidden" r:id="rId12"/>
    <sheet name="Data Sheet (3)" sheetId="36" state="hidden" r:id="rId13"/>
    <sheet name="Data Sheet (4)" sheetId="39" state="hidden" r:id="rId14"/>
    <sheet name="Data Sheet (5)" sheetId="43" state="hidden" r:id="rId15"/>
    <sheet name="Data Sheet (6)" sheetId="46" state="hidden" r:id="rId16"/>
    <sheet name="Data Sheet (7)" sheetId="49" state="hidden" r:id="rId17"/>
  </sheets>
  <definedNames>
    <definedName name="_xlnm.Print_Area" localSheetId="2">'Cubicle Worksheet'!$A$1:$AH$41</definedName>
    <definedName name="_xlnm.Print_Area" localSheetId="4">'Cubicle Worksheet (2)'!$A$1:$AH$41</definedName>
    <definedName name="_xlnm.Print_Area" localSheetId="6">'Cubicle Worksheet (3)'!$A$1:$AH$41</definedName>
    <definedName name="_xlnm.Print_Area" localSheetId="8">'Cubicle Worksheet (4)'!$A$1:$AH$41</definedName>
    <definedName name="_xlnm.Print_Area" localSheetId="1">General_Bid!$A$1:$I$58</definedName>
    <definedName name="_xlnm.Print_Area" localSheetId="3">'TICKETS '!$C$1:$S$293</definedName>
    <definedName name="_xlnm.Print_Area" localSheetId="5">'TICKETS  (2)'!$C$1:$S$293</definedName>
    <definedName name="_xlnm.Print_Area" localSheetId="7">'TICKETS  (3)'!$C$1:$S$293</definedName>
    <definedName name="_xlnm.Print_Area" localSheetId="9">'TICKETS  (4)'!$C$1:$S$293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9" l="1"/>
  <c r="B17" i="9"/>
  <c r="AG39" i="1"/>
  <c r="V35" i="57"/>
  <c r="V34" i="57"/>
  <c r="AC35" i="57"/>
  <c r="AC34" i="57"/>
  <c r="V35" i="55"/>
  <c r="V34" i="55"/>
  <c r="V35" i="53"/>
  <c r="V34" i="53"/>
  <c r="V35" i="1"/>
  <c r="V34" i="1"/>
  <c r="W6" i="53"/>
  <c r="W6" i="55"/>
  <c r="W6" i="57"/>
  <c r="C38" i="57"/>
  <c r="C38" i="55"/>
  <c r="C38" i="53"/>
  <c r="R290" i="58"/>
  <c r="N290" i="58"/>
  <c r="I290" i="58"/>
  <c r="G290" i="58"/>
  <c r="E290" i="58"/>
  <c r="C290" i="58"/>
  <c r="P289" i="58"/>
  <c r="L289" i="58"/>
  <c r="G289" i="58"/>
  <c r="C289" i="58"/>
  <c r="R284" i="58"/>
  <c r="N284" i="58"/>
  <c r="I284" i="58"/>
  <c r="E284" i="58"/>
  <c r="C284" i="58"/>
  <c r="P283" i="58"/>
  <c r="L283" i="58"/>
  <c r="G283" i="58"/>
  <c r="C283" i="58"/>
  <c r="R277" i="58"/>
  <c r="N277" i="58"/>
  <c r="I277" i="58"/>
  <c r="E277" i="58"/>
  <c r="C277" i="58"/>
  <c r="P276" i="58"/>
  <c r="L276" i="58"/>
  <c r="G276" i="58"/>
  <c r="C276" i="58"/>
  <c r="R271" i="58"/>
  <c r="N271" i="58"/>
  <c r="I271" i="58"/>
  <c r="E271" i="58"/>
  <c r="C271" i="58"/>
  <c r="P270" i="58"/>
  <c r="L270" i="58"/>
  <c r="G270" i="58"/>
  <c r="C270" i="58"/>
  <c r="D265" i="58"/>
  <c r="R264" i="58"/>
  <c r="N264" i="58"/>
  <c r="P263" i="58"/>
  <c r="L263" i="58"/>
  <c r="I263" i="58"/>
  <c r="H260" i="58"/>
  <c r="F261" i="58" s="1"/>
  <c r="F260" i="58"/>
  <c r="D261" i="58" s="1"/>
  <c r="R258" i="58"/>
  <c r="N258" i="58"/>
  <c r="I258" i="58"/>
  <c r="P257" i="58"/>
  <c r="L257" i="58"/>
  <c r="I257" i="58"/>
  <c r="D257" i="58"/>
  <c r="R251" i="58"/>
  <c r="P251" i="58"/>
  <c r="N251" i="58"/>
  <c r="I251" i="58"/>
  <c r="E251" i="58"/>
  <c r="P250" i="58"/>
  <c r="L250" i="58"/>
  <c r="G250" i="58"/>
  <c r="C250" i="58"/>
  <c r="R245" i="58"/>
  <c r="P245" i="58"/>
  <c r="N245" i="58"/>
  <c r="I245" i="58"/>
  <c r="E245" i="58"/>
  <c r="P244" i="58"/>
  <c r="L244" i="58"/>
  <c r="G244" i="58"/>
  <c r="C244" i="58"/>
  <c r="D239" i="58"/>
  <c r="R238" i="58"/>
  <c r="N238" i="58"/>
  <c r="P237" i="58"/>
  <c r="L237" i="58"/>
  <c r="I237" i="58"/>
  <c r="H234" i="58"/>
  <c r="F235" i="58" s="1"/>
  <c r="F234" i="58"/>
  <c r="D235" i="58" s="1"/>
  <c r="R232" i="58"/>
  <c r="N232" i="58"/>
  <c r="L232" i="58"/>
  <c r="I232" i="58"/>
  <c r="P231" i="58"/>
  <c r="L231" i="58"/>
  <c r="I231" i="58"/>
  <c r="D231" i="58"/>
  <c r="D228" i="58"/>
  <c r="D227" i="58"/>
  <c r="R225" i="58"/>
  <c r="N225" i="58"/>
  <c r="L225" i="58"/>
  <c r="D225" i="58"/>
  <c r="P224" i="58"/>
  <c r="L224" i="58"/>
  <c r="D224" i="58"/>
  <c r="H222" i="58"/>
  <c r="C222" i="58"/>
  <c r="C221" i="58"/>
  <c r="R219" i="58"/>
  <c r="N219" i="58"/>
  <c r="I219" i="58"/>
  <c r="P218" i="58"/>
  <c r="L218" i="58"/>
  <c r="I218" i="58"/>
  <c r="D218" i="58"/>
  <c r="D215" i="58"/>
  <c r="D214" i="58"/>
  <c r="R212" i="58"/>
  <c r="N212" i="58"/>
  <c r="D212" i="58"/>
  <c r="P211" i="58"/>
  <c r="L211" i="58"/>
  <c r="D211" i="58"/>
  <c r="H209" i="58"/>
  <c r="C209" i="58"/>
  <c r="C208" i="58"/>
  <c r="R206" i="58"/>
  <c r="N206" i="58"/>
  <c r="I206" i="58"/>
  <c r="P205" i="58"/>
  <c r="L205" i="58"/>
  <c r="I205" i="58"/>
  <c r="D205" i="58"/>
  <c r="D202" i="58"/>
  <c r="D201" i="58"/>
  <c r="R199" i="58"/>
  <c r="N199" i="58"/>
  <c r="D199" i="58"/>
  <c r="P198" i="58"/>
  <c r="L198" i="58"/>
  <c r="D198" i="58"/>
  <c r="H196" i="58"/>
  <c r="C196" i="58"/>
  <c r="C195" i="58"/>
  <c r="R193" i="58"/>
  <c r="N193" i="58"/>
  <c r="I193" i="58"/>
  <c r="P192" i="58"/>
  <c r="L192" i="58"/>
  <c r="I192" i="58"/>
  <c r="D192" i="58"/>
  <c r="D189" i="58"/>
  <c r="D188" i="58"/>
  <c r="R186" i="58"/>
  <c r="P186" i="58"/>
  <c r="N186" i="58"/>
  <c r="D186" i="58"/>
  <c r="P185" i="58"/>
  <c r="L185" i="58"/>
  <c r="D185" i="58"/>
  <c r="H183" i="58"/>
  <c r="C183" i="58"/>
  <c r="C182" i="58"/>
  <c r="R180" i="58"/>
  <c r="P180" i="58"/>
  <c r="N180" i="58"/>
  <c r="I180" i="58"/>
  <c r="P179" i="58"/>
  <c r="L179" i="58"/>
  <c r="I179" i="58"/>
  <c r="D179" i="58"/>
  <c r="D176" i="58"/>
  <c r="D175" i="58"/>
  <c r="R173" i="58"/>
  <c r="P173" i="58"/>
  <c r="N173" i="58"/>
  <c r="L173" i="58"/>
  <c r="D173" i="58"/>
  <c r="P172" i="58"/>
  <c r="L172" i="58"/>
  <c r="D172" i="58"/>
  <c r="H170" i="58"/>
  <c r="C170" i="58"/>
  <c r="C169" i="58"/>
  <c r="R167" i="58"/>
  <c r="N167" i="58"/>
  <c r="L167" i="58"/>
  <c r="I167" i="58"/>
  <c r="P166" i="58"/>
  <c r="L166" i="58"/>
  <c r="I166" i="58"/>
  <c r="D166" i="58"/>
  <c r="D163" i="58"/>
  <c r="D162" i="58"/>
  <c r="R160" i="58"/>
  <c r="N160" i="58"/>
  <c r="L160" i="58"/>
  <c r="D160" i="58"/>
  <c r="P159" i="58"/>
  <c r="L159" i="58"/>
  <c r="D159" i="58"/>
  <c r="H157" i="58"/>
  <c r="C157" i="58"/>
  <c r="C156" i="58"/>
  <c r="R154" i="58"/>
  <c r="N154" i="58"/>
  <c r="I154" i="58"/>
  <c r="P153" i="58"/>
  <c r="L153" i="58"/>
  <c r="I153" i="58"/>
  <c r="D153" i="58"/>
  <c r="D151" i="58"/>
  <c r="D150" i="58"/>
  <c r="R148" i="58"/>
  <c r="N148" i="58"/>
  <c r="D148" i="58"/>
  <c r="P147" i="58"/>
  <c r="L147" i="58"/>
  <c r="D147" i="58"/>
  <c r="H145" i="58"/>
  <c r="C145" i="58"/>
  <c r="C144" i="58"/>
  <c r="R142" i="58"/>
  <c r="N142" i="58"/>
  <c r="I142" i="58"/>
  <c r="P141" i="58"/>
  <c r="L141" i="58"/>
  <c r="I141" i="58"/>
  <c r="D141" i="58"/>
  <c r="D138" i="58"/>
  <c r="D137" i="58"/>
  <c r="R135" i="58"/>
  <c r="N135" i="58"/>
  <c r="D135" i="58"/>
  <c r="P134" i="58"/>
  <c r="L134" i="58"/>
  <c r="D134" i="58"/>
  <c r="H132" i="58"/>
  <c r="C132" i="58"/>
  <c r="C131" i="58"/>
  <c r="R129" i="58"/>
  <c r="N129" i="58"/>
  <c r="I129" i="58"/>
  <c r="P128" i="58"/>
  <c r="L128" i="58"/>
  <c r="I128" i="58"/>
  <c r="D128" i="58"/>
  <c r="D125" i="58"/>
  <c r="D124" i="58"/>
  <c r="R122" i="58"/>
  <c r="N122" i="58"/>
  <c r="D122" i="58"/>
  <c r="P121" i="58"/>
  <c r="L121" i="58"/>
  <c r="D121" i="58"/>
  <c r="H119" i="58"/>
  <c r="C119" i="58"/>
  <c r="C118" i="58"/>
  <c r="R116" i="58"/>
  <c r="P116" i="58"/>
  <c r="N116" i="58"/>
  <c r="I116" i="58"/>
  <c r="P115" i="58"/>
  <c r="L115" i="58"/>
  <c r="I115" i="58"/>
  <c r="D115" i="58"/>
  <c r="D113" i="58"/>
  <c r="D112" i="58"/>
  <c r="R110" i="58"/>
  <c r="P110" i="58"/>
  <c r="N110" i="58"/>
  <c r="D110" i="58"/>
  <c r="P109" i="58"/>
  <c r="L109" i="58"/>
  <c r="D109" i="58"/>
  <c r="H107" i="58"/>
  <c r="C107" i="58"/>
  <c r="C106" i="58"/>
  <c r="R104" i="58"/>
  <c r="P104" i="58"/>
  <c r="N104" i="58"/>
  <c r="L104" i="58"/>
  <c r="I104" i="58"/>
  <c r="P103" i="58"/>
  <c r="L103" i="58"/>
  <c r="I103" i="58"/>
  <c r="D103" i="58"/>
  <c r="D100" i="58"/>
  <c r="D99" i="58"/>
  <c r="R97" i="58"/>
  <c r="N97" i="58"/>
  <c r="L97" i="58"/>
  <c r="D97" i="58"/>
  <c r="P96" i="58"/>
  <c r="L96" i="58"/>
  <c r="D96" i="58"/>
  <c r="H94" i="58"/>
  <c r="C94" i="58"/>
  <c r="C93" i="58"/>
  <c r="R91" i="58"/>
  <c r="N91" i="58"/>
  <c r="L91" i="58"/>
  <c r="I91" i="58"/>
  <c r="P90" i="58"/>
  <c r="L90" i="58"/>
  <c r="I90" i="58"/>
  <c r="D90" i="58"/>
  <c r="D87" i="58"/>
  <c r="D86" i="58"/>
  <c r="R84" i="58"/>
  <c r="N84" i="58"/>
  <c r="D84" i="58"/>
  <c r="P83" i="58"/>
  <c r="L83" i="58"/>
  <c r="D83" i="58"/>
  <c r="H81" i="58"/>
  <c r="C81" i="58"/>
  <c r="C80" i="58"/>
  <c r="R78" i="58"/>
  <c r="N78" i="58"/>
  <c r="I78" i="58"/>
  <c r="P77" i="58"/>
  <c r="L77" i="58"/>
  <c r="I77" i="58"/>
  <c r="D77" i="58"/>
  <c r="D75" i="58"/>
  <c r="D74" i="58"/>
  <c r="R72" i="58"/>
  <c r="N72" i="58"/>
  <c r="D72" i="58"/>
  <c r="P71" i="58"/>
  <c r="L71" i="58"/>
  <c r="D71" i="58"/>
  <c r="H69" i="58"/>
  <c r="C69" i="58"/>
  <c r="C68" i="58"/>
  <c r="R66" i="58"/>
  <c r="N66" i="58"/>
  <c r="I66" i="58"/>
  <c r="P65" i="58"/>
  <c r="L65" i="58"/>
  <c r="I65" i="58"/>
  <c r="D65" i="58"/>
  <c r="D62" i="58"/>
  <c r="D61" i="58"/>
  <c r="R59" i="58"/>
  <c r="N59" i="58"/>
  <c r="D59" i="58"/>
  <c r="P58" i="58"/>
  <c r="L58" i="58"/>
  <c r="D58" i="58"/>
  <c r="H56" i="58"/>
  <c r="C56" i="58"/>
  <c r="D55" i="58"/>
  <c r="C55" i="58"/>
  <c r="R53" i="58"/>
  <c r="N53" i="58"/>
  <c r="I53" i="58"/>
  <c r="P52" i="58"/>
  <c r="L52" i="58"/>
  <c r="I52" i="58"/>
  <c r="D52" i="58"/>
  <c r="D49" i="58"/>
  <c r="D48" i="58"/>
  <c r="R46" i="58"/>
  <c r="N46" i="58"/>
  <c r="D46" i="58"/>
  <c r="P45" i="58"/>
  <c r="L45" i="58"/>
  <c r="D45" i="58"/>
  <c r="H43" i="58"/>
  <c r="C43" i="58"/>
  <c r="C42" i="58"/>
  <c r="R40" i="58"/>
  <c r="P40" i="58"/>
  <c r="N40" i="58"/>
  <c r="I40" i="58"/>
  <c r="P39" i="58"/>
  <c r="L39" i="58"/>
  <c r="I39" i="58"/>
  <c r="D39" i="58"/>
  <c r="D37" i="58"/>
  <c r="D36" i="58"/>
  <c r="R34" i="58"/>
  <c r="P34" i="58"/>
  <c r="N34" i="58"/>
  <c r="D34" i="58"/>
  <c r="P33" i="58"/>
  <c r="L33" i="58"/>
  <c r="D33" i="58"/>
  <c r="H31" i="58"/>
  <c r="C31" i="58"/>
  <c r="C30" i="58"/>
  <c r="R28" i="58"/>
  <c r="P28" i="58"/>
  <c r="N28" i="58"/>
  <c r="L28" i="58"/>
  <c r="I28" i="58"/>
  <c r="P27" i="58"/>
  <c r="L27" i="58"/>
  <c r="I27" i="58"/>
  <c r="D27" i="58"/>
  <c r="D24" i="58"/>
  <c r="D23" i="58"/>
  <c r="R21" i="58"/>
  <c r="N21" i="58"/>
  <c r="L21" i="58"/>
  <c r="D21" i="58"/>
  <c r="P20" i="58"/>
  <c r="L20" i="58"/>
  <c r="D20" i="58"/>
  <c r="H18" i="58"/>
  <c r="C18" i="58"/>
  <c r="C17" i="58"/>
  <c r="R15" i="58"/>
  <c r="N15" i="58"/>
  <c r="L15" i="58"/>
  <c r="I15" i="58"/>
  <c r="P14" i="58"/>
  <c r="L14" i="58"/>
  <c r="I14" i="58"/>
  <c r="D14" i="58"/>
  <c r="D11" i="58"/>
  <c r="D10" i="58"/>
  <c r="R8" i="58"/>
  <c r="N8" i="58"/>
  <c r="D8" i="58"/>
  <c r="P7" i="58"/>
  <c r="L7" i="58"/>
  <c r="D7" i="58"/>
  <c r="H5" i="58"/>
  <c r="C5" i="58"/>
  <c r="C4" i="58"/>
  <c r="R2" i="58"/>
  <c r="N2" i="58"/>
  <c r="I2" i="58"/>
  <c r="L199" i="58" s="1"/>
  <c r="P1" i="58"/>
  <c r="L1" i="58"/>
  <c r="I1" i="58"/>
  <c r="D1" i="58"/>
  <c r="W39" i="57"/>
  <c r="V37" i="57"/>
  <c r="AF36" i="57"/>
  <c r="B36" i="57"/>
  <c r="AH35" i="57"/>
  <c r="AD35" i="57"/>
  <c r="AB35" i="57"/>
  <c r="AA35" i="57"/>
  <c r="Z35" i="57"/>
  <c r="X35" i="57"/>
  <c r="AH34" i="57"/>
  <c r="AD34" i="57"/>
  <c r="AB34" i="57"/>
  <c r="AA34" i="57"/>
  <c r="Z34" i="57"/>
  <c r="Y34" i="57"/>
  <c r="X34" i="57"/>
  <c r="AA33" i="57"/>
  <c r="X33" i="57"/>
  <c r="I224" i="58" s="1"/>
  <c r="P226" i="58" s="1"/>
  <c r="T33" i="57"/>
  <c r="H219" i="58" s="1"/>
  <c r="O33" i="57"/>
  <c r="N33" i="57"/>
  <c r="Z33" i="57" s="1"/>
  <c r="H33" i="57"/>
  <c r="I33" i="57" s="1"/>
  <c r="AA32" i="57"/>
  <c r="X32" i="57"/>
  <c r="I211" i="58" s="1"/>
  <c r="U32" i="57"/>
  <c r="T32" i="57"/>
  <c r="H206" i="58" s="1"/>
  <c r="O32" i="57"/>
  <c r="N32" i="57"/>
  <c r="Z32" i="57" s="1"/>
  <c r="H32" i="57"/>
  <c r="I32" i="57" s="1"/>
  <c r="AA31" i="57"/>
  <c r="X31" i="57"/>
  <c r="I198" i="58" s="1"/>
  <c r="T31" i="57"/>
  <c r="H193" i="58" s="1"/>
  <c r="O31" i="57"/>
  <c r="N31" i="57"/>
  <c r="Z31" i="57" s="1"/>
  <c r="H31" i="57"/>
  <c r="I31" i="57" s="1"/>
  <c r="AA30" i="57"/>
  <c r="X30" i="57"/>
  <c r="I185" i="58" s="1"/>
  <c r="T30" i="57"/>
  <c r="U30" i="57" s="1"/>
  <c r="O30" i="57"/>
  <c r="N30" i="57"/>
  <c r="Z30" i="57" s="1"/>
  <c r="I30" i="57"/>
  <c r="M30" i="57" s="1"/>
  <c r="H30" i="57"/>
  <c r="AA29" i="57"/>
  <c r="X29" i="57"/>
  <c r="I172" i="58" s="1"/>
  <c r="P174" i="58" s="1"/>
  <c r="T29" i="57"/>
  <c r="H167" i="58" s="1"/>
  <c r="O29" i="57"/>
  <c r="N29" i="57"/>
  <c r="Z29" i="57" s="1"/>
  <c r="I29" i="57"/>
  <c r="M29" i="57" s="1"/>
  <c r="AB29" i="57" s="1"/>
  <c r="H29" i="57"/>
  <c r="AA28" i="57"/>
  <c r="X28" i="57"/>
  <c r="I159" i="58" s="1"/>
  <c r="P161" i="58" s="1"/>
  <c r="T28" i="57"/>
  <c r="D156" i="58" s="1"/>
  <c r="O28" i="57"/>
  <c r="N28" i="57"/>
  <c r="Z28" i="57" s="1"/>
  <c r="I28" i="57"/>
  <c r="M28" i="57" s="1"/>
  <c r="AB28" i="57" s="1"/>
  <c r="H28" i="57"/>
  <c r="AA27" i="57"/>
  <c r="X27" i="57"/>
  <c r="I147" i="58" s="1"/>
  <c r="T27" i="57"/>
  <c r="H142" i="58" s="1"/>
  <c r="O27" i="57"/>
  <c r="N27" i="57"/>
  <c r="Z27" i="57" s="1"/>
  <c r="H27" i="57"/>
  <c r="I27" i="57" s="1"/>
  <c r="AA26" i="57"/>
  <c r="X26" i="57"/>
  <c r="I134" i="58" s="1"/>
  <c r="U26" i="57"/>
  <c r="AH26" i="57" s="1"/>
  <c r="T26" i="57"/>
  <c r="D131" i="58" s="1"/>
  <c r="O26" i="57"/>
  <c r="N26" i="57"/>
  <c r="Z26" i="57" s="1"/>
  <c r="H26" i="57"/>
  <c r="I26" i="57" s="1"/>
  <c r="AA25" i="57"/>
  <c r="X25" i="57"/>
  <c r="I121" i="58" s="1"/>
  <c r="P123" i="58" s="1"/>
  <c r="T25" i="57"/>
  <c r="H116" i="58" s="1"/>
  <c r="O25" i="57"/>
  <c r="N25" i="57"/>
  <c r="Z25" i="57" s="1"/>
  <c r="H25" i="57"/>
  <c r="I25" i="57" s="1"/>
  <c r="AA24" i="57"/>
  <c r="X24" i="57"/>
  <c r="I109" i="58" s="1"/>
  <c r="L111" i="58" s="1"/>
  <c r="T24" i="57"/>
  <c r="H104" i="58" s="1"/>
  <c r="O24" i="57"/>
  <c r="N24" i="57"/>
  <c r="Z24" i="57" s="1"/>
  <c r="H24" i="57"/>
  <c r="I24" i="57" s="1"/>
  <c r="AA23" i="57"/>
  <c r="X23" i="57"/>
  <c r="I96" i="58" s="1"/>
  <c r="P98" i="58" s="1"/>
  <c r="T23" i="57"/>
  <c r="D93" i="58" s="1"/>
  <c r="O23" i="57"/>
  <c r="N23" i="57"/>
  <c r="Z23" i="57" s="1"/>
  <c r="H23" i="57"/>
  <c r="I23" i="57" s="1"/>
  <c r="AA22" i="57"/>
  <c r="X22" i="57"/>
  <c r="I83" i="58" s="1"/>
  <c r="P85" i="58" s="1"/>
  <c r="T22" i="57"/>
  <c r="H78" i="58" s="1"/>
  <c r="O22" i="57"/>
  <c r="N22" i="57"/>
  <c r="Z22" i="57" s="1"/>
  <c r="H22" i="57"/>
  <c r="I22" i="57" s="1"/>
  <c r="AH21" i="57"/>
  <c r="AA21" i="57"/>
  <c r="X21" i="57"/>
  <c r="I71" i="58" s="1"/>
  <c r="U21" i="57"/>
  <c r="T21" i="57"/>
  <c r="H66" i="58" s="1"/>
  <c r="O21" i="57"/>
  <c r="Q21" i="57" s="1"/>
  <c r="D66" i="58" s="1"/>
  <c r="N21" i="57"/>
  <c r="Z21" i="57" s="1"/>
  <c r="H21" i="57"/>
  <c r="I21" i="57" s="1"/>
  <c r="AA20" i="57"/>
  <c r="X20" i="57"/>
  <c r="I58" i="58" s="1"/>
  <c r="U20" i="57"/>
  <c r="D60" i="58" s="1"/>
  <c r="T20" i="57"/>
  <c r="H53" i="58" s="1"/>
  <c r="F54" i="58" s="1"/>
  <c r="O20" i="57"/>
  <c r="N20" i="57"/>
  <c r="Z20" i="57" s="1"/>
  <c r="I20" i="57"/>
  <c r="M20" i="57" s="1"/>
  <c r="AB20" i="57" s="1"/>
  <c r="H20" i="57"/>
  <c r="AA19" i="57"/>
  <c r="X19" i="57"/>
  <c r="I45" i="58" s="1"/>
  <c r="T19" i="57"/>
  <c r="H40" i="58" s="1"/>
  <c r="O19" i="57"/>
  <c r="N19" i="57"/>
  <c r="Z19" i="57" s="1"/>
  <c r="H19" i="57"/>
  <c r="I19" i="57" s="1"/>
  <c r="AA18" i="57"/>
  <c r="X18" i="57"/>
  <c r="I33" i="58" s="1"/>
  <c r="L35" i="58" s="1"/>
  <c r="T18" i="57"/>
  <c r="D30" i="58" s="1"/>
  <c r="O18" i="57"/>
  <c r="N18" i="57"/>
  <c r="Z18" i="57" s="1"/>
  <c r="H18" i="57"/>
  <c r="I18" i="57" s="1"/>
  <c r="AA17" i="57"/>
  <c r="X17" i="57"/>
  <c r="I20" i="58" s="1"/>
  <c r="P22" i="58" s="1"/>
  <c r="T17" i="57"/>
  <c r="H15" i="58" s="1"/>
  <c r="O17" i="57"/>
  <c r="N17" i="57"/>
  <c r="Z17" i="57" s="1"/>
  <c r="H17" i="57"/>
  <c r="I17" i="57" s="1"/>
  <c r="AE16" i="57"/>
  <c r="AE36" i="57" s="1"/>
  <c r="AA16" i="57"/>
  <c r="X16" i="57"/>
  <c r="I7" i="58" s="1"/>
  <c r="T16" i="57"/>
  <c r="H2" i="58" s="1"/>
  <c r="O16" i="57"/>
  <c r="N16" i="57"/>
  <c r="Z16" i="57" s="1"/>
  <c r="I16" i="57"/>
  <c r="M16" i="57" s="1"/>
  <c r="AB16" i="57" s="1"/>
  <c r="H16" i="57"/>
  <c r="W3" i="57"/>
  <c r="R290" i="56"/>
  <c r="N290" i="56"/>
  <c r="I290" i="56"/>
  <c r="G290" i="56"/>
  <c r="E290" i="56"/>
  <c r="P289" i="56"/>
  <c r="L289" i="56"/>
  <c r="G289" i="56"/>
  <c r="C289" i="56"/>
  <c r="R284" i="56"/>
  <c r="N284" i="56"/>
  <c r="I284" i="56"/>
  <c r="E284" i="56"/>
  <c r="C284" i="56"/>
  <c r="P283" i="56"/>
  <c r="L283" i="56"/>
  <c r="G283" i="56"/>
  <c r="C283" i="56"/>
  <c r="R277" i="56"/>
  <c r="N277" i="56"/>
  <c r="I277" i="56"/>
  <c r="E277" i="56"/>
  <c r="C277" i="56"/>
  <c r="P276" i="56"/>
  <c r="L276" i="56"/>
  <c r="G276" i="56"/>
  <c r="C276" i="56"/>
  <c r="R271" i="56"/>
  <c r="N271" i="56"/>
  <c r="I271" i="56"/>
  <c r="E271" i="56"/>
  <c r="C271" i="56"/>
  <c r="P270" i="56"/>
  <c r="L270" i="56"/>
  <c r="G270" i="56"/>
  <c r="C270" i="56"/>
  <c r="D265" i="56"/>
  <c r="R264" i="56"/>
  <c r="N264" i="56"/>
  <c r="P263" i="56"/>
  <c r="L263" i="56"/>
  <c r="I263" i="56"/>
  <c r="H260" i="56"/>
  <c r="F261" i="56" s="1"/>
  <c r="F260" i="56"/>
  <c r="D261" i="56" s="1"/>
  <c r="R258" i="56"/>
  <c r="N258" i="56"/>
  <c r="I258" i="56"/>
  <c r="P257" i="56"/>
  <c r="L257" i="56"/>
  <c r="I257" i="56"/>
  <c r="D257" i="56"/>
  <c r="R251" i="56"/>
  <c r="P251" i="56"/>
  <c r="N251" i="56"/>
  <c r="I251" i="56"/>
  <c r="E251" i="56"/>
  <c r="P250" i="56"/>
  <c r="L250" i="56"/>
  <c r="G250" i="56"/>
  <c r="C250" i="56"/>
  <c r="R245" i="56"/>
  <c r="N245" i="56"/>
  <c r="L245" i="56"/>
  <c r="I245" i="56"/>
  <c r="E245" i="56"/>
  <c r="P244" i="56"/>
  <c r="L244" i="56"/>
  <c r="G244" i="56"/>
  <c r="C244" i="56"/>
  <c r="D239" i="56"/>
  <c r="R238" i="56"/>
  <c r="N238" i="56"/>
  <c r="P237" i="56"/>
  <c r="L237" i="56"/>
  <c r="I237" i="56"/>
  <c r="H234" i="56"/>
  <c r="F235" i="56" s="1"/>
  <c r="F234" i="56"/>
  <c r="D235" i="56" s="1"/>
  <c r="R232" i="56"/>
  <c r="N232" i="56"/>
  <c r="I232" i="56"/>
  <c r="P231" i="56"/>
  <c r="L231" i="56"/>
  <c r="I231" i="56"/>
  <c r="D231" i="56"/>
  <c r="D228" i="56"/>
  <c r="D227" i="56"/>
  <c r="R225" i="56"/>
  <c r="N225" i="56"/>
  <c r="D225" i="56"/>
  <c r="P224" i="56"/>
  <c r="L224" i="56"/>
  <c r="D224" i="56"/>
  <c r="H222" i="56"/>
  <c r="C222" i="56"/>
  <c r="C221" i="56"/>
  <c r="R219" i="56"/>
  <c r="N219" i="56"/>
  <c r="I219" i="56"/>
  <c r="P218" i="56"/>
  <c r="L218" i="56"/>
  <c r="I218" i="56"/>
  <c r="D218" i="56"/>
  <c r="D215" i="56"/>
  <c r="D214" i="56"/>
  <c r="R212" i="56"/>
  <c r="N212" i="56"/>
  <c r="D212" i="56"/>
  <c r="P211" i="56"/>
  <c r="L211" i="56"/>
  <c r="D211" i="56"/>
  <c r="H209" i="56"/>
  <c r="C209" i="56"/>
  <c r="C208" i="56"/>
  <c r="R206" i="56"/>
  <c r="N206" i="56"/>
  <c r="I206" i="56"/>
  <c r="P205" i="56"/>
  <c r="L205" i="56"/>
  <c r="I205" i="56"/>
  <c r="D205" i="56"/>
  <c r="D202" i="56"/>
  <c r="D201" i="56"/>
  <c r="R199" i="56"/>
  <c r="N199" i="56"/>
  <c r="D199" i="56"/>
  <c r="P198" i="56"/>
  <c r="L198" i="56"/>
  <c r="D198" i="56"/>
  <c r="H196" i="56"/>
  <c r="C196" i="56"/>
  <c r="C195" i="56"/>
  <c r="R193" i="56"/>
  <c r="N193" i="56"/>
  <c r="I193" i="56"/>
  <c r="P192" i="56"/>
  <c r="L192" i="56"/>
  <c r="I192" i="56"/>
  <c r="D192" i="56"/>
  <c r="D189" i="56"/>
  <c r="D188" i="56"/>
  <c r="R186" i="56"/>
  <c r="N186" i="56"/>
  <c r="D186" i="56"/>
  <c r="P185" i="56"/>
  <c r="L185" i="56"/>
  <c r="D185" i="56"/>
  <c r="H183" i="56"/>
  <c r="C183" i="56"/>
  <c r="C182" i="56"/>
  <c r="R180" i="56"/>
  <c r="N180" i="56"/>
  <c r="I180" i="56"/>
  <c r="P179" i="56"/>
  <c r="L179" i="56"/>
  <c r="I179" i="56"/>
  <c r="D179" i="56"/>
  <c r="D176" i="56"/>
  <c r="D175" i="56"/>
  <c r="R173" i="56"/>
  <c r="N173" i="56"/>
  <c r="D173" i="56"/>
  <c r="P172" i="56"/>
  <c r="L172" i="56"/>
  <c r="D172" i="56"/>
  <c r="H170" i="56"/>
  <c r="C170" i="56"/>
  <c r="C169" i="56"/>
  <c r="R167" i="56"/>
  <c r="N167" i="56"/>
  <c r="I167" i="56"/>
  <c r="H167" i="56"/>
  <c r="P166" i="56"/>
  <c r="L166" i="56"/>
  <c r="I166" i="56"/>
  <c r="D166" i="56"/>
  <c r="D163" i="56"/>
  <c r="D162" i="56"/>
  <c r="R160" i="56"/>
  <c r="N160" i="56"/>
  <c r="D160" i="56"/>
  <c r="P159" i="56"/>
  <c r="L159" i="56"/>
  <c r="D159" i="56"/>
  <c r="H157" i="56"/>
  <c r="C157" i="56"/>
  <c r="C156" i="56"/>
  <c r="R154" i="56"/>
  <c r="N154" i="56"/>
  <c r="I154" i="56"/>
  <c r="P153" i="56"/>
  <c r="L153" i="56"/>
  <c r="I153" i="56"/>
  <c r="D153" i="56"/>
  <c r="D151" i="56"/>
  <c r="D150" i="56"/>
  <c r="R148" i="56"/>
  <c r="N148" i="56"/>
  <c r="D148" i="56"/>
  <c r="P147" i="56"/>
  <c r="L147" i="56"/>
  <c r="D147" i="56"/>
  <c r="H145" i="56"/>
  <c r="C145" i="56"/>
  <c r="C144" i="56"/>
  <c r="R142" i="56"/>
  <c r="N142" i="56"/>
  <c r="I142" i="56"/>
  <c r="P141" i="56"/>
  <c r="L141" i="56"/>
  <c r="I141" i="56"/>
  <c r="D141" i="56"/>
  <c r="D138" i="56"/>
  <c r="D137" i="56"/>
  <c r="R135" i="56"/>
  <c r="P135" i="56"/>
  <c r="N135" i="56"/>
  <c r="D135" i="56"/>
  <c r="P134" i="56"/>
  <c r="L134" i="56"/>
  <c r="D134" i="56"/>
  <c r="H132" i="56"/>
  <c r="C132" i="56"/>
  <c r="C131" i="56"/>
  <c r="R129" i="56"/>
  <c r="P129" i="56"/>
  <c r="N129" i="56"/>
  <c r="I129" i="56"/>
  <c r="P128" i="56"/>
  <c r="L128" i="56"/>
  <c r="I128" i="56"/>
  <c r="D128" i="56"/>
  <c r="D125" i="56"/>
  <c r="D124" i="56"/>
  <c r="R122" i="56"/>
  <c r="N122" i="56"/>
  <c r="D122" i="56"/>
  <c r="P121" i="56"/>
  <c r="L121" i="56"/>
  <c r="D121" i="56"/>
  <c r="H119" i="56"/>
  <c r="C119" i="56"/>
  <c r="C118" i="56"/>
  <c r="R116" i="56"/>
  <c r="N116" i="56"/>
  <c r="I116" i="56"/>
  <c r="P115" i="56"/>
  <c r="L115" i="56"/>
  <c r="I115" i="56"/>
  <c r="D115" i="56"/>
  <c r="D113" i="56"/>
  <c r="D112" i="56"/>
  <c r="R110" i="56"/>
  <c r="N110" i="56"/>
  <c r="D110" i="56"/>
  <c r="P109" i="56"/>
  <c r="L109" i="56"/>
  <c r="D109" i="56"/>
  <c r="H107" i="56"/>
  <c r="C107" i="56"/>
  <c r="C106" i="56"/>
  <c r="R104" i="56"/>
  <c r="N104" i="56"/>
  <c r="I104" i="56"/>
  <c r="P103" i="56"/>
  <c r="L103" i="56"/>
  <c r="I103" i="56"/>
  <c r="D103" i="56"/>
  <c r="D100" i="56"/>
  <c r="D99" i="56"/>
  <c r="R97" i="56"/>
  <c r="N97" i="56"/>
  <c r="D97" i="56"/>
  <c r="P96" i="56"/>
  <c r="L96" i="56"/>
  <c r="D96" i="56"/>
  <c r="H94" i="56"/>
  <c r="C94" i="56"/>
  <c r="C93" i="56"/>
  <c r="R91" i="56"/>
  <c r="N91" i="56"/>
  <c r="I91" i="56"/>
  <c r="P90" i="56"/>
  <c r="L90" i="56"/>
  <c r="I90" i="56"/>
  <c r="D90" i="56"/>
  <c r="D87" i="56"/>
  <c r="D86" i="56"/>
  <c r="R84" i="56"/>
  <c r="P84" i="56"/>
  <c r="N84" i="56"/>
  <c r="D84" i="56"/>
  <c r="P83" i="56"/>
  <c r="L83" i="56"/>
  <c r="D83" i="56"/>
  <c r="H81" i="56"/>
  <c r="C81" i="56"/>
  <c r="C80" i="56"/>
  <c r="R78" i="56"/>
  <c r="P78" i="56"/>
  <c r="N78" i="56"/>
  <c r="I78" i="56"/>
  <c r="P77" i="56"/>
  <c r="L77" i="56"/>
  <c r="I77" i="56"/>
  <c r="D77" i="56"/>
  <c r="D75" i="56"/>
  <c r="D74" i="56"/>
  <c r="R72" i="56"/>
  <c r="N72" i="56"/>
  <c r="L72" i="56"/>
  <c r="D72" i="56"/>
  <c r="P71" i="56"/>
  <c r="L71" i="56"/>
  <c r="D71" i="56"/>
  <c r="H69" i="56"/>
  <c r="C69" i="56"/>
  <c r="C68" i="56"/>
  <c r="R66" i="56"/>
  <c r="N66" i="56"/>
  <c r="I66" i="56"/>
  <c r="P65" i="56"/>
  <c r="L65" i="56"/>
  <c r="I65" i="56"/>
  <c r="D65" i="56"/>
  <c r="D62" i="56"/>
  <c r="D61" i="56"/>
  <c r="R59" i="56"/>
  <c r="N59" i="56"/>
  <c r="D59" i="56"/>
  <c r="P58" i="56"/>
  <c r="L58" i="56"/>
  <c r="D58" i="56"/>
  <c r="H56" i="56"/>
  <c r="C56" i="56"/>
  <c r="C55" i="56"/>
  <c r="R53" i="56"/>
  <c r="N53" i="56"/>
  <c r="I53" i="56"/>
  <c r="P52" i="56"/>
  <c r="L52" i="56"/>
  <c r="I52" i="56"/>
  <c r="D52" i="56"/>
  <c r="D49" i="56"/>
  <c r="D48" i="56"/>
  <c r="R46" i="56"/>
  <c r="N46" i="56"/>
  <c r="D46" i="56"/>
  <c r="P45" i="56"/>
  <c r="L45" i="56"/>
  <c r="D45" i="56"/>
  <c r="H43" i="56"/>
  <c r="C43" i="56"/>
  <c r="C42" i="56"/>
  <c r="R40" i="56"/>
  <c r="N40" i="56"/>
  <c r="I40" i="56"/>
  <c r="P39" i="56"/>
  <c r="L39" i="56"/>
  <c r="I39" i="56"/>
  <c r="D39" i="56"/>
  <c r="D37" i="56"/>
  <c r="D36" i="56"/>
  <c r="R34" i="56"/>
  <c r="P34" i="56"/>
  <c r="N34" i="56"/>
  <c r="D34" i="56"/>
  <c r="P33" i="56"/>
  <c r="L33" i="56"/>
  <c r="D33" i="56"/>
  <c r="H31" i="56"/>
  <c r="C31" i="56"/>
  <c r="C30" i="56"/>
  <c r="R28" i="56"/>
  <c r="P28" i="56"/>
  <c r="N28" i="56"/>
  <c r="I28" i="56"/>
  <c r="P27" i="56"/>
  <c r="L27" i="56"/>
  <c r="I27" i="56"/>
  <c r="D27" i="56"/>
  <c r="D24" i="56"/>
  <c r="D23" i="56"/>
  <c r="R21" i="56"/>
  <c r="N21" i="56"/>
  <c r="L21" i="56"/>
  <c r="D21" i="56"/>
  <c r="P20" i="56"/>
  <c r="L20" i="56"/>
  <c r="D20" i="56"/>
  <c r="H18" i="56"/>
  <c r="C18" i="56"/>
  <c r="C17" i="56"/>
  <c r="R15" i="56"/>
  <c r="N15" i="56"/>
  <c r="L15" i="56"/>
  <c r="I15" i="56"/>
  <c r="P14" i="56"/>
  <c r="L14" i="56"/>
  <c r="I14" i="56"/>
  <c r="D14" i="56"/>
  <c r="D11" i="56"/>
  <c r="D10" i="56"/>
  <c r="R8" i="56"/>
  <c r="N8" i="56"/>
  <c r="D8" i="56"/>
  <c r="P7" i="56"/>
  <c r="L7" i="56"/>
  <c r="D7" i="56"/>
  <c r="H5" i="56"/>
  <c r="C5" i="56"/>
  <c r="C4" i="56"/>
  <c r="R2" i="56"/>
  <c r="N2" i="56"/>
  <c r="I2" i="56"/>
  <c r="L199" i="56" s="1"/>
  <c r="P1" i="56"/>
  <c r="L1" i="56"/>
  <c r="I1" i="56"/>
  <c r="D1" i="56"/>
  <c r="W39" i="55"/>
  <c r="V37" i="55"/>
  <c r="AF36" i="55"/>
  <c r="B36" i="55"/>
  <c r="AH35" i="55"/>
  <c r="AD35" i="55"/>
  <c r="AC35" i="55"/>
  <c r="AB35" i="55"/>
  <c r="AA35" i="55"/>
  <c r="Z35" i="55"/>
  <c r="Y35" i="55"/>
  <c r="X35" i="55"/>
  <c r="AH34" i="55"/>
  <c r="AD34" i="55"/>
  <c r="AC34" i="55"/>
  <c r="AB34" i="55"/>
  <c r="AA34" i="55"/>
  <c r="Z34" i="55"/>
  <c r="Y34" i="55"/>
  <c r="X34" i="55"/>
  <c r="AA33" i="55"/>
  <c r="X33" i="55"/>
  <c r="I224" i="56" s="1"/>
  <c r="P226" i="56" s="1"/>
  <c r="T33" i="55"/>
  <c r="O33" i="55"/>
  <c r="N33" i="55"/>
  <c r="Z33" i="55" s="1"/>
  <c r="I33" i="55"/>
  <c r="M33" i="55" s="1"/>
  <c r="AB33" i="55" s="1"/>
  <c r="H33" i="55"/>
  <c r="AA32" i="55"/>
  <c r="X32" i="55"/>
  <c r="I211" i="56" s="1"/>
  <c r="U32" i="55"/>
  <c r="D213" i="56" s="1"/>
  <c r="T32" i="55"/>
  <c r="H206" i="56" s="1"/>
  <c r="F207" i="56" s="1"/>
  <c r="O32" i="55"/>
  <c r="N32" i="55"/>
  <c r="Z32" i="55" s="1"/>
  <c r="H32" i="55"/>
  <c r="I32" i="55" s="1"/>
  <c r="AH31" i="55"/>
  <c r="R31" i="55" s="1"/>
  <c r="F193" i="56" s="1"/>
  <c r="AA31" i="55"/>
  <c r="X31" i="55"/>
  <c r="I198" i="56" s="1"/>
  <c r="U31" i="55"/>
  <c r="D200" i="56" s="1"/>
  <c r="T31" i="55"/>
  <c r="D195" i="56" s="1"/>
  <c r="O31" i="55"/>
  <c r="Q31" i="55" s="1"/>
  <c r="N31" i="55"/>
  <c r="Z31" i="55" s="1"/>
  <c r="I31" i="55"/>
  <c r="M31" i="55" s="1"/>
  <c r="H31" i="55"/>
  <c r="AA30" i="55"/>
  <c r="X30" i="55"/>
  <c r="I185" i="56" s="1"/>
  <c r="T30" i="55"/>
  <c r="H180" i="56" s="1"/>
  <c r="O30" i="55"/>
  <c r="N30" i="55"/>
  <c r="Z30" i="55" s="1"/>
  <c r="I30" i="55"/>
  <c r="M30" i="55" s="1"/>
  <c r="AB30" i="55" s="1"/>
  <c r="H30" i="55"/>
  <c r="AA29" i="55"/>
  <c r="X29" i="55"/>
  <c r="I172" i="56" s="1"/>
  <c r="P174" i="56" s="1"/>
  <c r="T29" i="55"/>
  <c r="D169" i="56" s="1"/>
  <c r="O29" i="55"/>
  <c r="N29" i="55"/>
  <c r="Z29" i="55" s="1"/>
  <c r="H29" i="55"/>
  <c r="I29" i="55" s="1"/>
  <c r="AA28" i="55"/>
  <c r="X28" i="55"/>
  <c r="I159" i="56" s="1"/>
  <c r="T28" i="55"/>
  <c r="D156" i="56" s="1"/>
  <c r="O28" i="55"/>
  <c r="N28" i="55"/>
  <c r="Z28" i="55" s="1"/>
  <c r="H28" i="55"/>
  <c r="I28" i="55" s="1"/>
  <c r="AA27" i="55"/>
  <c r="X27" i="55"/>
  <c r="I147" i="56" s="1"/>
  <c r="U27" i="55"/>
  <c r="AH27" i="55" s="1"/>
  <c r="T27" i="55"/>
  <c r="H142" i="56" s="1"/>
  <c r="O27" i="55"/>
  <c r="N27" i="55"/>
  <c r="Z27" i="55" s="1"/>
  <c r="H27" i="55"/>
  <c r="I27" i="55" s="1"/>
  <c r="AH26" i="55"/>
  <c r="AA26" i="55"/>
  <c r="X26" i="55"/>
  <c r="I134" i="56" s="1"/>
  <c r="U26" i="55"/>
  <c r="T26" i="55"/>
  <c r="D131" i="56" s="1"/>
  <c r="O26" i="55"/>
  <c r="Q26" i="55" s="1"/>
  <c r="D129" i="56" s="1"/>
  <c r="I132" i="56" s="1"/>
  <c r="D130" i="56" s="1"/>
  <c r="N26" i="55"/>
  <c r="Z26" i="55" s="1"/>
  <c r="H26" i="55"/>
  <c r="I26" i="55" s="1"/>
  <c r="AA25" i="55"/>
  <c r="X25" i="55"/>
  <c r="I121" i="56" s="1"/>
  <c r="L123" i="56" s="1"/>
  <c r="T25" i="55"/>
  <c r="H116" i="56" s="1"/>
  <c r="O25" i="55"/>
  <c r="N25" i="55"/>
  <c r="Z25" i="55" s="1"/>
  <c r="H25" i="55"/>
  <c r="I25" i="55" s="1"/>
  <c r="AA24" i="55"/>
  <c r="X24" i="55"/>
  <c r="I109" i="56" s="1"/>
  <c r="T24" i="55"/>
  <c r="H104" i="56" s="1"/>
  <c r="O24" i="55"/>
  <c r="N24" i="55"/>
  <c r="Z24" i="55" s="1"/>
  <c r="H24" i="55"/>
  <c r="I24" i="55" s="1"/>
  <c r="AA23" i="55"/>
  <c r="X23" i="55"/>
  <c r="I96" i="56" s="1"/>
  <c r="P92" i="56" s="1"/>
  <c r="T23" i="55"/>
  <c r="D93" i="56" s="1"/>
  <c r="O23" i="55"/>
  <c r="N23" i="55"/>
  <c r="Z23" i="55" s="1"/>
  <c r="H23" i="55"/>
  <c r="I23" i="55" s="1"/>
  <c r="AH22" i="55"/>
  <c r="AA22" i="55"/>
  <c r="X22" i="55"/>
  <c r="I83" i="56" s="1"/>
  <c r="P85" i="56" s="1"/>
  <c r="U22" i="55"/>
  <c r="T22" i="55"/>
  <c r="O22" i="55"/>
  <c r="Q22" i="55" s="1"/>
  <c r="D78" i="56" s="1"/>
  <c r="N22" i="55"/>
  <c r="Z22" i="55" s="1"/>
  <c r="H22" i="55"/>
  <c r="I22" i="55" s="1"/>
  <c r="AA21" i="55"/>
  <c r="X21" i="55"/>
  <c r="I71" i="56" s="1"/>
  <c r="T21" i="55"/>
  <c r="H66" i="56" s="1"/>
  <c r="O21" i="55"/>
  <c r="N21" i="55"/>
  <c r="Z21" i="55" s="1"/>
  <c r="I21" i="55"/>
  <c r="H21" i="55"/>
  <c r="AA20" i="55"/>
  <c r="X20" i="55"/>
  <c r="I58" i="56" s="1"/>
  <c r="T20" i="55"/>
  <c r="D55" i="56" s="1"/>
  <c r="O20" i="55"/>
  <c r="N20" i="55"/>
  <c r="Z20" i="55" s="1"/>
  <c r="I20" i="55"/>
  <c r="H20" i="55"/>
  <c r="AA19" i="55"/>
  <c r="X19" i="55"/>
  <c r="I45" i="56" s="1"/>
  <c r="T19" i="55"/>
  <c r="H40" i="56" s="1"/>
  <c r="O19" i="55"/>
  <c r="N19" i="55"/>
  <c r="Z19" i="55" s="1"/>
  <c r="I19" i="55"/>
  <c r="H19" i="55"/>
  <c r="AA18" i="55"/>
  <c r="X18" i="55"/>
  <c r="I33" i="56" s="1"/>
  <c r="P35" i="56" s="1"/>
  <c r="T18" i="55"/>
  <c r="D30" i="56" s="1"/>
  <c r="O18" i="55"/>
  <c r="N18" i="55"/>
  <c r="Z18" i="55" s="1"/>
  <c r="I18" i="55"/>
  <c r="H18" i="55"/>
  <c r="AA17" i="55"/>
  <c r="X17" i="55"/>
  <c r="I20" i="56" s="1"/>
  <c r="T17" i="55"/>
  <c r="O17" i="55"/>
  <c r="N17" i="55"/>
  <c r="Z17" i="55" s="1"/>
  <c r="I17" i="55"/>
  <c r="H17" i="55"/>
  <c r="AE16" i="55"/>
  <c r="AE36" i="55" s="1"/>
  <c r="AA16" i="55"/>
  <c r="X16" i="55"/>
  <c r="I7" i="56" s="1"/>
  <c r="T16" i="55"/>
  <c r="H2" i="56" s="1"/>
  <c r="O16" i="55"/>
  <c r="N16" i="55"/>
  <c r="Z16" i="55" s="1"/>
  <c r="H16" i="55"/>
  <c r="I16" i="55" s="1"/>
  <c r="AG11" i="55"/>
  <c r="W3" i="55"/>
  <c r="P21" i="56" l="1"/>
  <c r="P72" i="56"/>
  <c r="L186" i="56"/>
  <c r="L28" i="56"/>
  <c r="P40" i="56"/>
  <c r="L78" i="56"/>
  <c r="P91" i="56"/>
  <c r="P142" i="56"/>
  <c r="C290" i="56"/>
  <c r="L34" i="58"/>
  <c r="P46" i="58"/>
  <c r="L110" i="58"/>
  <c r="L180" i="58"/>
  <c r="P238" i="58"/>
  <c r="P15" i="56"/>
  <c r="L180" i="56"/>
  <c r="L290" i="56"/>
  <c r="L8" i="58"/>
  <c r="P21" i="58"/>
  <c r="L154" i="58"/>
  <c r="P167" i="58"/>
  <c r="G271" i="58"/>
  <c r="P8" i="56"/>
  <c r="L173" i="56"/>
  <c r="L225" i="56"/>
  <c r="P232" i="56"/>
  <c r="L264" i="56"/>
  <c r="L271" i="56"/>
  <c r="L277" i="56"/>
  <c r="L2" i="58"/>
  <c r="P15" i="58"/>
  <c r="L78" i="58"/>
  <c r="P91" i="58"/>
  <c r="L148" i="58"/>
  <c r="P160" i="58"/>
  <c r="L212" i="58"/>
  <c r="P225" i="58"/>
  <c r="L264" i="58"/>
  <c r="L284" i="58"/>
  <c r="L290" i="58"/>
  <c r="G271" i="56"/>
  <c r="L84" i="58"/>
  <c r="P97" i="58"/>
  <c r="L219" i="58"/>
  <c r="P232" i="58"/>
  <c r="G277" i="58"/>
  <c r="P2" i="56"/>
  <c r="P59" i="56"/>
  <c r="L116" i="56"/>
  <c r="P180" i="56"/>
  <c r="L219" i="56"/>
  <c r="P284" i="56"/>
  <c r="P8" i="58"/>
  <c r="L72" i="58"/>
  <c r="P84" i="58"/>
  <c r="L142" i="58"/>
  <c r="P154" i="58"/>
  <c r="L206" i="58"/>
  <c r="P219" i="58"/>
  <c r="L271" i="58"/>
  <c r="L277" i="58"/>
  <c r="L53" i="56"/>
  <c r="L135" i="58"/>
  <c r="P264" i="58"/>
  <c r="P284" i="58"/>
  <c r="L104" i="56"/>
  <c r="L154" i="56"/>
  <c r="P167" i="56"/>
  <c r="L206" i="56"/>
  <c r="P219" i="56"/>
  <c r="C251" i="56"/>
  <c r="L258" i="56"/>
  <c r="P72" i="58"/>
  <c r="L129" i="58"/>
  <c r="P142" i="58"/>
  <c r="P206" i="58"/>
  <c r="L258" i="58"/>
  <c r="P271" i="58"/>
  <c r="P277" i="58"/>
  <c r="L8" i="56"/>
  <c r="P238" i="56"/>
  <c r="P173" i="56"/>
  <c r="P78" i="58"/>
  <c r="P148" i="58"/>
  <c r="P212" i="58"/>
  <c r="L46" i="56"/>
  <c r="L97" i="56"/>
  <c r="P110" i="56"/>
  <c r="L148" i="56"/>
  <c r="P160" i="56"/>
  <c r="P212" i="56"/>
  <c r="L53" i="58"/>
  <c r="L59" i="58"/>
  <c r="P66" i="58"/>
  <c r="P135" i="58"/>
  <c r="P199" i="58"/>
  <c r="G245" i="58"/>
  <c r="G251" i="58"/>
  <c r="G277" i="56"/>
  <c r="L2" i="56"/>
  <c r="P66" i="56"/>
  <c r="L284" i="56"/>
  <c r="L110" i="56"/>
  <c r="L212" i="56"/>
  <c r="P277" i="56"/>
  <c r="P2" i="58"/>
  <c r="C245" i="58"/>
  <c r="C251" i="58"/>
  <c r="L40" i="56"/>
  <c r="L91" i="56"/>
  <c r="P104" i="56"/>
  <c r="L142" i="56"/>
  <c r="P154" i="56"/>
  <c r="P206" i="56"/>
  <c r="G251" i="56"/>
  <c r="P258" i="56"/>
  <c r="L46" i="58"/>
  <c r="L122" i="58"/>
  <c r="P129" i="58"/>
  <c r="L193" i="58"/>
  <c r="P258" i="58"/>
  <c r="L232" i="56"/>
  <c r="L160" i="56"/>
  <c r="P271" i="56"/>
  <c r="L34" i="56"/>
  <c r="L84" i="56"/>
  <c r="P97" i="56"/>
  <c r="L135" i="56"/>
  <c r="P148" i="56"/>
  <c r="P199" i="56"/>
  <c r="G245" i="56"/>
  <c r="L40" i="58"/>
  <c r="P53" i="58"/>
  <c r="P59" i="58"/>
  <c r="L116" i="58"/>
  <c r="L186" i="58"/>
  <c r="L245" i="58"/>
  <c r="L251" i="58"/>
  <c r="Y35" i="57"/>
  <c r="AG35" i="57" s="1"/>
  <c r="D195" i="58"/>
  <c r="O36" i="57"/>
  <c r="D106" i="58"/>
  <c r="D42" i="58"/>
  <c r="D144" i="56"/>
  <c r="AG35" i="55"/>
  <c r="AG34" i="57"/>
  <c r="M21" i="57"/>
  <c r="AB21" i="57" s="1"/>
  <c r="M26" i="57"/>
  <c r="AB26" i="57"/>
  <c r="M19" i="57"/>
  <c r="AB19" i="57" s="1"/>
  <c r="M33" i="57"/>
  <c r="AB33" i="57" s="1"/>
  <c r="AB24" i="57"/>
  <c r="M24" i="57"/>
  <c r="Q26" i="57"/>
  <c r="D129" i="58" s="1"/>
  <c r="I132" i="58" s="1"/>
  <c r="D130" i="58" s="1"/>
  <c r="V26" i="57"/>
  <c r="R26" i="57"/>
  <c r="F129" i="58" s="1"/>
  <c r="M31" i="57"/>
  <c r="AB31" i="57"/>
  <c r="Q32" i="57"/>
  <c r="D206" i="58" s="1"/>
  <c r="I209" i="58" s="1"/>
  <c r="D207" i="58" s="1"/>
  <c r="M23" i="57"/>
  <c r="AB23" i="57" s="1"/>
  <c r="M17" i="57"/>
  <c r="AB17" i="57" s="1"/>
  <c r="V21" i="57"/>
  <c r="M27" i="57"/>
  <c r="AB27" i="57" s="1"/>
  <c r="M25" i="57"/>
  <c r="AB25" i="57" s="1"/>
  <c r="M22" i="57"/>
  <c r="AB22" i="57" s="1"/>
  <c r="M18" i="57"/>
  <c r="AB18" i="57"/>
  <c r="Q20" i="57"/>
  <c r="D53" i="58" s="1"/>
  <c r="M32" i="57"/>
  <c r="AB32" i="57"/>
  <c r="AB30" i="57"/>
  <c r="H91" i="58"/>
  <c r="U33" i="57"/>
  <c r="AH33" i="57" s="1"/>
  <c r="U17" i="57"/>
  <c r="D22" i="58" s="1"/>
  <c r="F16" i="58" s="1"/>
  <c r="U18" i="57"/>
  <c r="AH18" i="57" s="1"/>
  <c r="AH28" i="57"/>
  <c r="AH29" i="57"/>
  <c r="U16" i="57"/>
  <c r="D9" i="58" s="1"/>
  <c r="F3" i="58" s="1"/>
  <c r="U19" i="57"/>
  <c r="AH19" i="57" s="1"/>
  <c r="AH30" i="57"/>
  <c r="Q30" i="57" s="1"/>
  <c r="D180" i="58" s="1"/>
  <c r="I183" i="58" s="1"/>
  <c r="H28" i="58"/>
  <c r="R21" i="57"/>
  <c r="F66" i="58" s="1"/>
  <c r="AD21" i="57"/>
  <c r="AH32" i="57"/>
  <c r="U22" i="57"/>
  <c r="H180" i="58"/>
  <c r="F181" i="58" s="1"/>
  <c r="U23" i="57"/>
  <c r="U24" i="57"/>
  <c r="U25" i="57"/>
  <c r="AD26" i="57"/>
  <c r="U27" i="57"/>
  <c r="U28" i="57"/>
  <c r="U29" i="57"/>
  <c r="U31" i="57"/>
  <c r="AH20" i="57"/>
  <c r="AB22" i="55"/>
  <c r="M22" i="55"/>
  <c r="AB29" i="55"/>
  <c r="M29" i="55"/>
  <c r="M24" i="55"/>
  <c r="AB24" i="55" s="1"/>
  <c r="D193" i="56"/>
  <c r="I196" i="56" s="1"/>
  <c r="V31" i="55"/>
  <c r="V26" i="55"/>
  <c r="AB20" i="55"/>
  <c r="AB27" i="55"/>
  <c r="M27" i="55"/>
  <c r="AB25" i="55"/>
  <c r="M25" i="55"/>
  <c r="AH33" i="55"/>
  <c r="AB18" i="55"/>
  <c r="M16" i="55"/>
  <c r="AB16" i="55"/>
  <c r="V22" i="55"/>
  <c r="R27" i="55"/>
  <c r="F142" i="56" s="1"/>
  <c r="Q27" i="55"/>
  <c r="D142" i="56" s="1"/>
  <c r="I145" i="56" s="1"/>
  <c r="D143" i="56" s="1"/>
  <c r="M23" i="55"/>
  <c r="AB23" i="55" s="1"/>
  <c r="M32" i="55"/>
  <c r="AB32" i="55" s="1"/>
  <c r="AB26" i="55"/>
  <c r="M26" i="55"/>
  <c r="M28" i="55"/>
  <c r="AB28" i="55" s="1"/>
  <c r="M18" i="55"/>
  <c r="M20" i="55"/>
  <c r="U33" i="55"/>
  <c r="D226" i="56" s="1"/>
  <c r="U16" i="55"/>
  <c r="O36" i="55"/>
  <c r="AB31" i="55"/>
  <c r="R22" i="55"/>
  <c r="F78" i="56" s="1"/>
  <c r="U17" i="55"/>
  <c r="U18" i="55"/>
  <c r="D35" i="56" s="1"/>
  <c r="U19" i="55"/>
  <c r="D47" i="56" s="1"/>
  <c r="F41" i="56" s="1"/>
  <c r="U20" i="55"/>
  <c r="U21" i="55"/>
  <c r="U23" i="55"/>
  <c r="D98" i="56" s="1"/>
  <c r="U24" i="55"/>
  <c r="U25" i="55"/>
  <c r="D118" i="56"/>
  <c r="H129" i="56"/>
  <c r="R26" i="55"/>
  <c r="F129" i="56" s="1"/>
  <c r="AH32" i="55"/>
  <c r="D136" i="56"/>
  <c r="M21" i="55"/>
  <c r="AB21" i="55" s="1"/>
  <c r="U30" i="55"/>
  <c r="M17" i="55"/>
  <c r="AB17" i="55" s="1"/>
  <c r="AH16" i="55"/>
  <c r="H53" i="56"/>
  <c r="D182" i="56"/>
  <c r="M19" i="55"/>
  <c r="AB19" i="55" s="1"/>
  <c r="U28" i="55"/>
  <c r="D161" i="56" s="1"/>
  <c r="U29" i="55"/>
  <c r="AH29" i="55" s="1"/>
  <c r="AH21" i="55"/>
  <c r="AD31" i="55"/>
  <c r="H193" i="56"/>
  <c r="F194" i="56" s="1"/>
  <c r="D118" i="58"/>
  <c r="D187" i="58"/>
  <c r="H129" i="58"/>
  <c r="F130" i="58" s="1"/>
  <c r="H154" i="58"/>
  <c r="F155" i="58" s="1"/>
  <c r="D182" i="58"/>
  <c r="D174" i="58"/>
  <c r="F168" i="58" s="1"/>
  <c r="D169" i="58"/>
  <c r="AA36" i="57"/>
  <c r="H28" i="56"/>
  <c r="F29" i="56" s="1"/>
  <c r="AA36" i="55"/>
  <c r="H91" i="56"/>
  <c r="F92" i="56" s="1"/>
  <c r="D73" i="56"/>
  <c r="F67" i="56" s="1"/>
  <c r="AG34" i="55"/>
  <c r="L181" i="58"/>
  <c r="P187" i="58"/>
  <c r="P181" i="58"/>
  <c r="L187" i="58"/>
  <c r="L41" i="58"/>
  <c r="L47" i="58"/>
  <c r="P41" i="58"/>
  <c r="P47" i="58"/>
  <c r="P111" i="58"/>
  <c r="L117" i="58"/>
  <c r="L123" i="58"/>
  <c r="P117" i="58"/>
  <c r="P130" i="56"/>
  <c r="P136" i="56"/>
  <c r="L130" i="56"/>
  <c r="L136" i="56"/>
  <c r="P136" i="58"/>
  <c r="L136" i="58"/>
  <c r="L130" i="58"/>
  <c r="P130" i="58"/>
  <c r="L149" i="58"/>
  <c r="P143" i="58"/>
  <c r="L143" i="58"/>
  <c r="P149" i="58"/>
  <c r="P187" i="56"/>
  <c r="L181" i="56"/>
  <c r="P181" i="56"/>
  <c r="L187" i="56"/>
  <c r="P213" i="58"/>
  <c r="L213" i="58"/>
  <c r="L207" i="58"/>
  <c r="P207" i="58"/>
  <c r="P60" i="58"/>
  <c r="P54" i="58"/>
  <c r="L60" i="58"/>
  <c r="L54" i="58"/>
  <c r="P67" i="58"/>
  <c r="P73" i="58"/>
  <c r="L73" i="58"/>
  <c r="L67" i="58"/>
  <c r="P194" i="58"/>
  <c r="L194" i="58"/>
  <c r="P200" i="58"/>
  <c r="L200" i="58"/>
  <c r="Z36" i="57"/>
  <c r="L3" i="58"/>
  <c r="L9" i="58"/>
  <c r="P9" i="58"/>
  <c r="P3" i="58"/>
  <c r="P22" i="56"/>
  <c r="P16" i="56"/>
  <c r="L22" i="56"/>
  <c r="D136" i="58"/>
  <c r="D73" i="58"/>
  <c r="F67" i="58" s="1"/>
  <c r="D213" i="58"/>
  <c r="F207" i="58" s="1"/>
  <c r="D149" i="58"/>
  <c r="F143" i="58" s="1"/>
  <c r="D4" i="58"/>
  <c r="L16" i="58"/>
  <c r="P79" i="58"/>
  <c r="L85" i="58"/>
  <c r="D208" i="58"/>
  <c r="L220" i="58"/>
  <c r="L79" i="58"/>
  <c r="P16" i="58"/>
  <c r="L22" i="58"/>
  <c r="D144" i="58"/>
  <c r="L155" i="58"/>
  <c r="P220" i="58"/>
  <c r="L226" i="58"/>
  <c r="P123" i="56"/>
  <c r="L226" i="56"/>
  <c r="I69" i="58"/>
  <c r="D67" i="58" s="1"/>
  <c r="D80" i="58"/>
  <c r="L92" i="58"/>
  <c r="P155" i="58"/>
  <c r="L161" i="58"/>
  <c r="D161" i="58"/>
  <c r="D17" i="58"/>
  <c r="L29" i="58"/>
  <c r="P92" i="58"/>
  <c r="L98" i="58"/>
  <c r="D221" i="58"/>
  <c r="P29" i="58"/>
  <c r="D68" i="58"/>
  <c r="L117" i="56"/>
  <c r="P35" i="58"/>
  <c r="L105" i="58"/>
  <c r="P168" i="58"/>
  <c r="L174" i="58"/>
  <c r="L238" i="58"/>
  <c r="G284" i="58"/>
  <c r="P290" i="58"/>
  <c r="L168" i="58"/>
  <c r="P220" i="56"/>
  <c r="L66" i="58"/>
  <c r="P105" i="58"/>
  <c r="P122" i="58"/>
  <c r="P193" i="58"/>
  <c r="Z36" i="55"/>
  <c r="L41" i="56"/>
  <c r="P47" i="56"/>
  <c r="L47" i="56"/>
  <c r="P41" i="56"/>
  <c r="I81" i="56"/>
  <c r="D79" i="56" s="1"/>
  <c r="P60" i="56"/>
  <c r="P54" i="56"/>
  <c r="L60" i="56"/>
  <c r="L54" i="56"/>
  <c r="P73" i="56"/>
  <c r="P67" i="56"/>
  <c r="L67" i="56"/>
  <c r="L73" i="56"/>
  <c r="L111" i="56"/>
  <c r="P105" i="56"/>
  <c r="L105" i="56"/>
  <c r="P111" i="56"/>
  <c r="P149" i="56"/>
  <c r="L149" i="56"/>
  <c r="P143" i="56"/>
  <c r="L143" i="56"/>
  <c r="P161" i="56"/>
  <c r="L161" i="56"/>
  <c r="P155" i="56"/>
  <c r="L155" i="56"/>
  <c r="P200" i="56"/>
  <c r="L200" i="56"/>
  <c r="P194" i="56"/>
  <c r="L194" i="56"/>
  <c r="P213" i="56"/>
  <c r="L213" i="56"/>
  <c r="P207" i="56"/>
  <c r="L207" i="56"/>
  <c r="P9" i="56"/>
  <c r="L9" i="56"/>
  <c r="P3" i="56"/>
  <c r="L3" i="56"/>
  <c r="H78" i="56"/>
  <c r="H15" i="56"/>
  <c r="D106" i="56"/>
  <c r="H219" i="56"/>
  <c r="F220" i="56" s="1"/>
  <c r="D42" i="56"/>
  <c r="P117" i="56"/>
  <c r="H154" i="56"/>
  <c r="D149" i="56"/>
  <c r="F143" i="56" s="1"/>
  <c r="L167" i="56"/>
  <c r="P225" i="56"/>
  <c r="C245" i="56"/>
  <c r="L251" i="56"/>
  <c r="D68" i="56"/>
  <c r="L79" i="56"/>
  <c r="D85" i="56"/>
  <c r="D4" i="56"/>
  <c r="L16" i="56"/>
  <c r="P79" i="56"/>
  <c r="L85" i="56"/>
  <c r="D208" i="56"/>
  <c r="L220" i="56"/>
  <c r="D80" i="56"/>
  <c r="L92" i="56"/>
  <c r="D221" i="56"/>
  <c r="D17" i="56"/>
  <c r="L29" i="56"/>
  <c r="L98" i="56"/>
  <c r="P29" i="56"/>
  <c r="L35" i="56"/>
  <c r="P46" i="56"/>
  <c r="P98" i="56"/>
  <c r="P116" i="56"/>
  <c r="L122" i="56"/>
  <c r="L168" i="56"/>
  <c r="L193" i="56"/>
  <c r="P245" i="56"/>
  <c r="P264" i="56"/>
  <c r="P53" i="56"/>
  <c r="L59" i="56"/>
  <c r="L129" i="56"/>
  <c r="P168" i="56"/>
  <c r="L174" i="56"/>
  <c r="P186" i="56"/>
  <c r="L238" i="56"/>
  <c r="G284" i="56"/>
  <c r="P290" i="56"/>
  <c r="L66" i="56"/>
  <c r="P122" i="56"/>
  <c r="P193" i="56"/>
  <c r="I56" i="58" l="1"/>
  <c r="D54" i="58" s="1"/>
  <c r="D226" i="58"/>
  <c r="F220" i="58" s="1"/>
  <c r="AB36" i="57"/>
  <c r="R33" i="57"/>
  <c r="F219" i="58" s="1"/>
  <c r="Q33" i="57"/>
  <c r="D219" i="58" s="1"/>
  <c r="I222" i="58" s="1"/>
  <c r="D220" i="58" s="1"/>
  <c r="V18" i="57"/>
  <c r="AD18" i="57" s="1"/>
  <c r="R18" i="57"/>
  <c r="F28" i="58" s="1"/>
  <c r="Q18" i="57"/>
  <c r="D28" i="58" s="1"/>
  <c r="I31" i="58" s="1"/>
  <c r="D29" i="58" s="1"/>
  <c r="R19" i="57"/>
  <c r="F40" i="58" s="1"/>
  <c r="Q19" i="57"/>
  <c r="D40" i="58" s="1"/>
  <c r="D47" i="58"/>
  <c r="F41" i="58" s="1"/>
  <c r="R29" i="57"/>
  <c r="F167" i="58" s="1"/>
  <c r="AH16" i="57"/>
  <c r="R28" i="57"/>
  <c r="F154" i="58" s="1"/>
  <c r="Q28" i="57"/>
  <c r="D154" i="58" s="1"/>
  <c r="I157" i="58" s="1"/>
  <c r="D155" i="58" s="1"/>
  <c r="D123" i="58"/>
  <c r="F117" i="58" s="1"/>
  <c r="AH25" i="57"/>
  <c r="AH27" i="57"/>
  <c r="D111" i="58"/>
  <c r="F105" i="58" s="1"/>
  <c r="AH24" i="57"/>
  <c r="D35" i="58"/>
  <c r="AH23" i="57"/>
  <c r="AH17" i="57"/>
  <c r="D98" i="58"/>
  <c r="F92" i="58" s="1"/>
  <c r="V20" i="57"/>
  <c r="R20" i="57"/>
  <c r="F53" i="58" s="1"/>
  <c r="R32" i="57"/>
  <c r="F206" i="58" s="1"/>
  <c r="V32" i="57"/>
  <c r="Q29" i="57"/>
  <c r="D167" i="58" s="1"/>
  <c r="D200" i="58"/>
  <c r="F194" i="58" s="1"/>
  <c r="AH31" i="57"/>
  <c r="F29" i="58"/>
  <c r="AC21" i="57"/>
  <c r="Y21" i="57"/>
  <c r="D85" i="58"/>
  <c r="F79" i="58" s="1"/>
  <c r="AH22" i="57"/>
  <c r="Y26" i="57"/>
  <c r="AC26" i="57"/>
  <c r="D181" i="58"/>
  <c r="V30" i="57"/>
  <c r="R30" i="57"/>
  <c r="F180" i="58" s="1"/>
  <c r="R29" i="55"/>
  <c r="F167" i="56" s="1"/>
  <c r="Q29" i="55"/>
  <c r="D167" i="56" s="1"/>
  <c r="I170" i="56" s="1"/>
  <c r="D168" i="56" s="1"/>
  <c r="AB36" i="55"/>
  <c r="AC22" i="55"/>
  <c r="Y22" i="55"/>
  <c r="D187" i="56"/>
  <c r="F181" i="56" s="1"/>
  <c r="AH30" i="55"/>
  <c r="Y26" i="55"/>
  <c r="AG26" i="55" s="1"/>
  <c r="AC26" i="55"/>
  <c r="V16" i="55"/>
  <c r="R16" i="55"/>
  <c r="F2" i="56" s="1"/>
  <c r="AC31" i="55"/>
  <c r="Y31" i="55"/>
  <c r="F79" i="56"/>
  <c r="V21" i="55"/>
  <c r="R21" i="55"/>
  <c r="F66" i="56" s="1"/>
  <c r="AD26" i="55"/>
  <c r="AH17" i="55"/>
  <c r="AD16" i="55"/>
  <c r="D60" i="56"/>
  <c r="F54" i="56" s="1"/>
  <c r="F130" i="56"/>
  <c r="D9" i="56"/>
  <c r="F3" i="56" s="1"/>
  <c r="AH28" i="55"/>
  <c r="Q16" i="55"/>
  <c r="D2" i="56" s="1"/>
  <c r="I5" i="56" s="1"/>
  <c r="D3" i="56" s="1"/>
  <c r="R33" i="55"/>
  <c r="F219" i="56" s="1"/>
  <c r="D123" i="56"/>
  <c r="F117" i="56" s="1"/>
  <c r="AH25" i="55"/>
  <c r="F155" i="56"/>
  <c r="D111" i="56"/>
  <c r="F105" i="56" s="1"/>
  <c r="AH24" i="55"/>
  <c r="R32" i="55"/>
  <c r="F206" i="56" s="1"/>
  <c r="D194" i="56"/>
  <c r="AH20" i="55"/>
  <c r="AH23" i="55"/>
  <c r="Q21" i="55"/>
  <c r="D66" i="56" s="1"/>
  <c r="I69" i="56" s="1"/>
  <c r="D67" i="56" s="1"/>
  <c r="D174" i="56"/>
  <c r="F168" i="56" s="1"/>
  <c r="D22" i="56"/>
  <c r="F16" i="56" s="1"/>
  <c r="AH19" i="55"/>
  <c r="AD22" i="55"/>
  <c r="Q32" i="55"/>
  <c r="D206" i="56" s="1"/>
  <c r="Q33" i="55"/>
  <c r="D219" i="56" s="1"/>
  <c r="AH18" i="55"/>
  <c r="V27" i="55"/>
  <c r="I170" i="58" l="1"/>
  <c r="D168" i="58" s="1"/>
  <c r="I43" i="58"/>
  <c r="D41" i="58" s="1"/>
  <c r="I209" i="56"/>
  <c r="D207" i="56" s="1"/>
  <c r="AG31" i="55"/>
  <c r="I222" i="56"/>
  <c r="D220" i="56" s="1"/>
  <c r="R23" i="57"/>
  <c r="F91" i="58" s="1"/>
  <c r="Q23" i="57"/>
  <c r="D91" i="58" s="1"/>
  <c r="I94" i="58" s="1"/>
  <c r="D92" i="58" s="1"/>
  <c r="R31" i="57"/>
  <c r="F193" i="58" s="1"/>
  <c r="Q31" i="57"/>
  <c r="D193" i="58" s="1"/>
  <c r="I196" i="58" s="1"/>
  <c r="D194" i="58" s="1"/>
  <c r="V29" i="57"/>
  <c r="Y30" i="57"/>
  <c r="AC30" i="57"/>
  <c r="AD30" i="57"/>
  <c r="R24" i="57"/>
  <c r="F104" i="58" s="1"/>
  <c r="Q24" i="57"/>
  <c r="D104" i="58" s="1"/>
  <c r="I107" i="58" s="1"/>
  <c r="D105" i="58" s="1"/>
  <c r="AC32" i="57"/>
  <c r="Y32" i="57"/>
  <c r="AD32" i="57"/>
  <c r="AG26" i="57"/>
  <c r="R27" i="57"/>
  <c r="F142" i="58" s="1"/>
  <c r="Q27" i="57"/>
  <c r="D142" i="58" s="1"/>
  <c r="R22" i="57"/>
  <c r="F78" i="58" s="1"/>
  <c r="Q22" i="57"/>
  <c r="D78" i="58" s="1"/>
  <c r="R25" i="57"/>
  <c r="F116" i="58" s="1"/>
  <c r="Q25" i="57"/>
  <c r="D116" i="58" s="1"/>
  <c r="V19" i="57"/>
  <c r="AG21" i="57"/>
  <c r="AC20" i="57"/>
  <c r="Y20" i="57"/>
  <c r="AD20" i="57"/>
  <c r="V28" i="57"/>
  <c r="V33" i="57"/>
  <c r="AC18" i="57"/>
  <c r="Y18" i="57"/>
  <c r="R17" i="57"/>
  <c r="F15" i="58" s="1"/>
  <c r="Q17" i="57"/>
  <c r="D15" i="58" s="1"/>
  <c r="Q16" i="57"/>
  <c r="D2" i="58" s="1"/>
  <c r="R16" i="57"/>
  <c r="F2" i="58" s="1"/>
  <c r="V16" i="57"/>
  <c r="R24" i="55"/>
  <c r="F104" i="56" s="1"/>
  <c r="Q24" i="55"/>
  <c r="D104" i="56" s="1"/>
  <c r="AC16" i="55"/>
  <c r="Y16" i="55"/>
  <c r="V28" i="55"/>
  <c r="R28" i="55"/>
  <c r="F154" i="56" s="1"/>
  <c r="Q28" i="55"/>
  <c r="D154" i="56" s="1"/>
  <c r="R19" i="55"/>
  <c r="F40" i="56" s="1"/>
  <c r="Q19" i="55"/>
  <c r="D40" i="56" s="1"/>
  <c r="I43" i="56" s="1"/>
  <c r="D41" i="56" s="1"/>
  <c r="R17" i="55"/>
  <c r="F15" i="56" s="1"/>
  <c r="Q17" i="55"/>
  <c r="D15" i="56" s="1"/>
  <c r="R30" i="55"/>
  <c r="F180" i="56" s="1"/>
  <c r="Q30" i="55"/>
  <c r="D180" i="56" s="1"/>
  <c r="I183" i="56" s="1"/>
  <c r="D181" i="56" s="1"/>
  <c r="R25" i="55"/>
  <c r="F116" i="56" s="1"/>
  <c r="Q25" i="55"/>
  <c r="D116" i="56" s="1"/>
  <c r="V33" i="55"/>
  <c r="AG22" i="55"/>
  <c r="AC21" i="55"/>
  <c r="Y21" i="55"/>
  <c r="R23" i="55"/>
  <c r="F91" i="56" s="1"/>
  <c r="Q23" i="55"/>
  <c r="D91" i="56" s="1"/>
  <c r="AD21" i="55"/>
  <c r="V32" i="55"/>
  <c r="V20" i="55"/>
  <c r="R20" i="55"/>
  <c r="F53" i="56" s="1"/>
  <c r="Q20" i="55"/>
  <c r="D53" i="56" s="1"/>
  <c r="I56" i="56" s="1"/>
  <c r="D54" i="56" s="1"/>
  <c r="AC27" i="55"/>
  <c r="Y27" i="55"/>
  <c r="AD27" i="55"/>
  <c r="R18" i="55"/>
  <c r="F28" i="56" s="1"/>
  <c r="Q18" i="55"/>
  <c r="D28" i="56" s="1"/>
  <c r="I31" i="56" s="1"/>
  <c r="D29" i="56" s="1"/>
  <c r="V29" i="55"/>
  <c r="AG18" i="57" l="1"/>
  <c r="AG20" i="57"/>
  <c r="I81" i="58"/>
  <c r="D79" i="58" s="1"/>
  <c r="I5" i="58"/>
  <c r="D3" i="58" s="1"/>
  <c r="I145" i="58"/>
  <c r="D143" i="58" s="1"/>
  <c r="I119" i="58"/>
  <c r="D117" i="58" s="1"/>
  <c r="I18" i="58"/>
  <c r="D16" i="58" s="1"/>
  <c r="I157" i="56"/>
  <c r="D155" i="56" s="1"/>
  <c r="I94" i="56"/>
  <c r="D92" i="56" s="1"/>
  <c r="I107" i="56"/>
  <c r="D105" i="56" s="1"/>
  <c r="I119" i="56"/>
  <c r="D117" i="56" s="1"/>
  <c r="AG27" i="55"/>
  <c r="I18" i="56"/>
  <c r="D16" i="56" s="1"/>
  <c r="AC19" i="57"/>
  <c r="Y19" i="57"/>
  <c r="AD19" i="57"/>
  <c r="V17" i="57"/>
  <c r="V31" i="57"/>
  <c r="Y28" i="57"/>
  <c r="AC28" i="57"/>
  <c r="AD28" i="57"/>
  <c r="AG32" i="57"/>
  <c r="AC16" i="57"/>
  <c r="Y16" i="57"/>
  <c r="AD16" i="57"/>
  <c r="AG30" i="57"/>
  <c r="Y29" i="57"/>
  <c r="AC29" i="57"/>
  <c r="AD29" i="57"/>
  <c r="V27" i="57"/>
  <c r="V24" i="57"/>
  <c r="V25" i="57"/>
  <c r="V22" i="57"/>
  <c r="AC33" i="57"/>
  <c r="Y33" i="57"/>
  <c r="AD33" i="57"/>
  <c r="V23" i="57"/>
  <c r="AC20" i="55"/>
  <c r="Y20" i="55"/>
  <c r="AD20" i="55"/>
  <c r="AC32" i="55"/>
  <c r="Y32" i="55"/>
  <c r="AD32" i="55"/>
  <c r="AG32" i="55" s="1"/>
  <c r="V17" i="55"/>
  <c r="V23" i="55"/>
  <c r="V19" i="55"/>
  <c r="AG21" i="55"/>
  <c r="AC33" i="55"/>
  <c r="Y33" i="55"/>
  <c r="AD33" i="55"/>
  <c r="Y29" i="55"/>
  <c r="AC29" i="55"/>
  <c r="AD29" i="55"/>
  <c r="AG16" i="55"/>
  <c r="V18" i="55"/>
  <c r="V25" i="55"/>
  <c r="V24" i="55"/>
  <c r="Y28" i="55"/>
  <c r="AC28" i="55"/>
  <c r="AD28" i="55"/>
  <c r="V30" i="55"/>
  <c r="V36" i="57" l="1"/>
  <c r="AG29" i="57"/>
  <c r="AG28" i="55"/>
  <c r="AG33" i="57"/>
  <c r="Y22" i="57"/>
  <c r="AC22" i="57"/>
  <c r="AD22" i="57"/>
  <c r="AC17" i="57"/>
  <c r="Y17" i="57"/>
  <c r="AD17" i="57"/>
  <c r="AG19" i="57"/>
  <c r="AG16" i="57"/>
  <c r="Y23" i="57"/>
  <c r="AC23" i="57"/>
  <c r="AD23" i="57"/>
  <c r="AG28" i="57"/>
  <c r="AC31" i="57"/>
  <c r="Y31" i="57"/>
  <c r="AD31" i="57"/>
  <c r="Y25" i="57"/>
  <c r="AC25" i="57"/>
  <c r="AD25" i="57"/>
  <c r="AG25" i="57" s="1"/>
  <c r="Y24" i="57"/>
  <c r="AC24" i="57"/>
  <c r="AD24" i="57"/>
  <c r="AG24" i="57" s="1"/>
  <c r="Y27" i="57"/>
  <c r="AC27" i="57"/>
  <c r="AD27" i="57"/>
  <c r="AG29" i="55"/>
  <c r="AC19" i="55"/>
  <c r="Y19" i="55"/>
  <c r="AD19" i="55"/>
  <c r="AG19" i="55" s="1"/>
  <c r="AC23" i="55"/>
  <c r="Y23" i="55"/>
  <c r="AD23" i="55"/>
  <c r="AC25" i="55"/>
  <c r="Y25" i="55"/>
  <c r="AD25" i="55"/>
  <c r="AC17" i="55"/>
  <c r="Y17" i="55"/>
  <c r="AD17" i="55"/>
  <c r="V36" i="55"/>
  <c r="AG33" i="55"/>
  <c r="AC24" i="55"/>
  <c r="Y24" i="55"/>
  <c r="AD24" i="55"/>
  <c r="AG20" i="55"/>
  <c r="Y30" i="55"/>
  <c r="AC30" i="55"/>
  <c r="AD30" i="55"/>
  <c r="AC18" i="55"/>
  <c r="Y18" i="55"/>
  <c r="AD18" i="55"/>
  <c r="AD36" i="57" l="1"/>
  <c r="AC36" i="57"/>
  <c r="AG18" i="55"/>
  <c r="AD36" i="55"/>
  <c r="AG23" i="57"/>
  <c r="Y36" i="57"/>
  <c r="AG27" i="57"/>
  <c r="AG17" i="57"/>
  <c r="AG31" i="57"/>
  <c r="AG22" i="57"/>
  <c r="AC36" i="55"/>
  <c r="AG25" i="55"/>
  <c r="AG30" i="55"/>
  <c r="AG17" i="55"/>
  <c r="Y36" i="55"/>
  <c r="AG36" i="55" s="1"/>
  <c r="AG39" i="55" s="1"/>
  <c r="AG23" i="55"/>
  <c r="AG24" i="55"/>
  <c r="AG36" i="57" l="1"/>
  <c r="AG39" i="57" s="1"/>
  <c r="R290" i="54"/>
  <c r="N290" i="54"/>
  <c r="I290" i="54"/>
  <c r="E290" i="54"/>
  <c r="P289" i="54"/>
  <c r="L289" i="54"/>
  <c r="G289" i="54"/>
  <c r="C289" i="54"/>
  <c r="R284" i="54"/>
  <c r="N284" i="54"/>
  <c r="I284" i="54"/>
  <c r="E284" i="54"/>
  <c r="P283" i="54"/>
  <c r="L283" i="54"/>
  <c r="G283" i="54"/>
  <c r="C283" i="54"/>
  <c r="R277" i="54"/>
  <c r="N277" i="54"/>
  <c r="I277" i="54"/>
  <c r="G277" i="54"/>
  <c r="E277" i="54"/>
  <c r="P276" i="54"/>
  <c r="L276" i="54"/>
  <c r="G276" i="54"/>
  <c r="C276" i="54"/>
  <c r="R271" i="54"/>
  <c r="N271" i="54"/>
  <c r="L271" i="54"/>
  <c r="I271" i="54"/>
  <c r="E271" i="54"/>
  <c r="P270" i="54"/>
  <c r="L270" i="54"/>
  <c r="G270" i="54"/>
  <c r="C270" i="54"/>
  <c r="D265" i="54"/>
  <c r="R264" i="54"/>
  <c r="N264" i="54"/>
  <c r="P263" i="54"/>
  <c r="L263" i="54"/>
  <c r="I263" i="54"/>
  <c r="H260" i="54"/>
  <c r="F261" i="54" s="1"/>
  <c r="F260" i="54"/>
  <c r="D261" i="54" s="1"/>
  <c r="R258" i="54"/>
  <c r="N258" i="54"/>
  <c r="I258" i="54"/>
  <c r="P257" i="54"/>
  <c r="L257" i="54"/>
  <c r="I257" i="54"/>
  <c r="D257" i="54"/>
  <c r="R251" i="54"/>
  <c r="N251" i="54"/>
  <c r="I251" i="54"/>
  <c r="E251" i="54"/>
  <c r="P250" i="54"/>
  <c r="L250" i="54"/>
  <c r="G250" i="54"/>
  <c r="C250" i="54"/>
  <c r="R245" i="54"/>
  <c r="N245" i="54"/>
  <c r="I245" i="54"/>
  <c r="E245" i="54"/>
  <c r="P244" i="54"/>
  <c r="L244" i="54"/>
  <c r="G244" i="54"/>
  <c r="C244" i="54"/>
  <c r="D239" i="54"/>
  <c r="R238" i="54"/>
  <c r="N238" i="54"/>
  <c r="P237" i="54"/>
  <c r="L237" i="54"/>
  <c r="I237" i="54"/>
  <c r="H234" i="54"/>
  <c r="F235" i="54" s="1"/>
  <c r="F234" i="54"/>
  <c r="D235" i="54" s="1"/>
  <c r="R232" i="54"/>
  <c r="N232" i="54"/>
  <c r="I232" i="54"/>
  <c r="P231" i="54"/>
  <c r="L231" i="54"/>
  <c r="I231" i="54"/>
  <c r="D231" i="54"/>
  <c r="D228" i="54"/>
  <c r="D227" i="54"/>
  <c r="R225" i="54"/>
  <c r="N225" i="54"/>
  <c r="D225" i="54"/>
  <c r="P224" i="54"/>
  <c r="L224" i="54"/>
  <c r="D224" i="54"/>
  <c r="H222" i="54"/>
  <c r="C222" i="54"/>
  <c r="C221" i="54"/>
  <c r="R219" i="54"/>
  <c r="N219" i="54"/>
  <c r="I219" i="54"/>
  <c r="P218" i="54"/>
  <c r="L218" i="54"/>
  <c r="I218" i="54"/>
  <c r="D218" i="54"/>
  <c r="D215" i="54"/>
  <c r="D214" i="54"/>
  <c r="R212" i="54"/>
  <c r="N212" i="54"/>
  <c r="D212" i="54"/>
  <c r="P211" i="54"/>
  <c r="L211" i="54"/>
  <c r="D211" i="54"/>
  <c r="H209" i="54"/>
  <c r="C209" i="54"/>
  <c r="C208" i="54"/>
  <c r="R206" i="54"/>
  <c r="N206" i="54"/>
  <c r="I206" i="54"/>
  <c r="P205" i="54"/>
  <c r="L205" i="54"/>
  <c r="I205" i="54"/>
  <c r="D205" i="54"/>
  <c r="D202" i="54"/>
  <c r="D201" i="54"/>
  <c r="R199" i="54"/>
  <c r="P199" i="54"/>
  <c r="N199" i="54"/>
  <c r="D199" i="54"/>
  <c r="P198" i="54"/>
  <c r="L198" i="54"/>
  <c r="D198" i="54"/>
  <c r="H196" i="54"/>
  <c r="C196" i="54"/>
  <c r="C195" i="54"/>
  <c r="R193" i="54"/>
  <c r="N193" i="54"/>
  <c r="I193" i="54"/>
  <c r="P192" i="54"/>
  <c r="L192" i="54"/>
  <c r="I192" i="54"/>
  <c r="D192" i="54"/>
  <c r="D189" i="54"/>
  <c r="D188" i="54"/>
  <c r="R186" i="54"/>
  <c r="N186" i="54"/>
  <c r="D186" i="54"/>
  <c r="P185" i="54"/>
  <c r="L185" i="54"/>
  <c r="D185" i="54"/>
  <c r="H183" i="54"/>
  <c r="C183" i="54"/>
  <c r="C182" i="54"/>
  <c r="R180" i="54"/>
  <c r="N180" i="54"/>
  <c r="I180" i="54"/>
  <c r="P179" i="54"/>
  <c r="L179" i="54"/>
  <c r="I179" i="54"/>
  <c r="D179" i="54"/>
  <c r="D176" i="54"/>
  <c r="D175" i="54"/>
  <c r="R173" i="54"/>
  <c r="N173" i="54"/>
  <c r="D173" i="54"/>
  <c r="P172" i="54"/>
  <c r="L172" i="54"/>
  <c r="D172" i="54"/>
  <c r="H170" i="54"/>
  <c r="C170" i="54"/>
  <c r="C169" i="54"/>
  <c r="R167" i="54"/>
  <c r="N167" i="54"/>
  <c r="I167" i="54"/>
  <c r="P166" i="54"/>
  <c r="L166" i="54"/>
  <c r="I166" i="54"/>
  <c r="D166" i="54"/>
  <c r="D163" i="54"/>
  <c r="D162" i="54"/>
  <c r="R160" i="54"/>
  <c r="P160" i="54"/>
  <c r="N160" i="54"/>
  <c r="D160" i="54"/>
  <c r="P159" i="54"/>
  <c r="L159" i="54"/>
  <c r="D159" i="54"/>
  <c r="H157" i="54"/>
  <c r="C157" i="54"/>
  <c r="C156" i="54"/>
  <c r="R154" i="54"/>
  <c r="N154" i="54"/>
  <c r="I154" i="54"/>
  <c r="P153" i="54"/>
  <c r="L153" i="54"/>
  <c r="I153" i="54"/>
  <c r="D153" i="54"/>
  <c r="D151" i="54"/>
  <c r="D150" i="54"/>
  <c r="R148" i="54"/>
  <c r="N148" i="54"/>
  <c r="D148" i="54"/>
  <c r="P147" i="54"/>
  <c r="L147" i="54"/>
  <c r="D147" i="54"/>
  <c r="H145" i="54"/>
  <c r="C145" i="54"/>
  <c r="C144" i="54"/>
  <c r="R142" i="54"/>
  <c r="N142" i="54"/>
  <c r="I142" i="54"/>
  <c r="P141" i="54"/>
  <c r="L141" i="54"/>
  <c r="I141" i="54"/>
  <c r="D141" i="54"/>
  <c r="D138" i="54"/>
  <c r="D137" i="54"/>
  <c r="R135" i="54"/>
  <c r="N135" i="54"/>
  <c r="D135" i="54"/>
  <c r="P134" i="54"/>
  <c r="L134" i="54"/>
  <c r="D134" i="54"/>
  <c r="H132" i="54"/>
  <c r="C132" i="54"/>
  <c r="C131" i="54"/>
  <c r="R129" i="54"/>
  <c r="P129" i="54"/>
  <c r="N129" i="54"/>
  <c r="I129" i="54"/>
  <c r="P128" i="54"/>
  <c r="L128" i="54"/>
  <c r="I128" i="54"/>
  <c r="D128" i="54"/>
  <c r="D125" i="54"/>
  <c r="D124" i="54"/>
  <c r="R122" i="54"/>
  <c r="N122" i="54"/>
  <c r="D122" i="54"/>
  <c r="P121" i="54"/>
  <c r="L121" i="54"/>
  <c r="D121" i="54"/>
  <c r="H119" i="54"/>
  <c r="C119" i="54"/>
  <c r="C118" i="54"/>
  <c r="R116" i="54"/>
  <c r="N116" i="54"/>
  <c r="I116" i="54"/>
  <c r="P115" i="54"/>
  <c r="L115" i="54"/>
  <c r="I115" i="54"/>
  <c r="D115" i="54"/>
  <c r="D113" i="54"/>
  <c r="D112" i="54"/>
  <c r="R110" i="54"/>
  <c r="N110" i="54"/>
  <c r="D110" i="54"/>
  <c r="P109" i="54"/>
  <c r="L109" i="54"/>
  <c r="D109" i="54"/>
  <c r="H107" i="54"/>
  <c r="C107" i="54"/>
  <c r="C106" i="54"/>
  <c r="R104" i="54"/>
  <c r="N104" i="54"/>
  <c r="I104" i="54"/>
  <c r="P103" i="54"/>
  <c r="L103" i="54"/>
  <c r="I103" i="54"/>
  <c r="D103" i="54"/>
  <c r="D100" i="54"/>
  <c r="D99" i="54"/>
  <c r="R97" i="54"/>
  <c r="P97" i="54"/>
  <c r="N97" i="54"/>
  <c r="D97" i="54"/>
  <c r="P96" i="54"/>
  <c r="L96" i="54"/>
  <c r="D96" i="54"/>
  <c r="H94" i="54"/>
  <c r="C94" i="54"/>
  <c r="C93" i="54"/>
  <c r="R91" i="54"/>
  <c r="N91" i="54"/>
  <c r="I91" i="54"/>
  <c r="H91" i="54"/>
  <c r="P90" i="54"/>
  <c r="L90" i="54"/>
  <c r="I90" i="54"/>
  <c r="D90" i="54"/>
  <c r="D87" i="54"/>
  <c r="D86" i="54"/>
  <c r="R84" i="54"/>
  <c r="N84" i="54"/>
  <c r="D84" i="54"/>
  <c r="P83" i="54"/>
  <c r="L83" i="54"/>
  <c r="D83" i="54"/>
  <c r="H81" i="54"/>
  <c r="C81" i="54"/>
  <c r="C80" i="54"/>
  <c r="R78" i="54"/>
  <c r="N78" i="54"/>
  <c r="I78" i="54"/>
  <c r="P77" i="54"/>
  <c r="L77" i="54"/>
  <c r="I77" i="54"/>
  <c r="D77" i="54"/>
  <c r="D75" i="54"/>
  <c r="D74" i="54"/>
  <c r="R72" i="54"/>
  <c r="N72" i="54"/>
  <c r="D72" i="54"/>
  <c r="P71" i="54"/>
  <c r="L71" i="54"/>
  <c r="D71" i="54"/>
  <c r="H69" i="54"/>
  <c r="C69" i="54"/>
  <c r="C68" i="54"/>
  <c r="R66" i="54"/>
  <c r="N66" i="54"/>
  <c r="I66" i="54"/>
  <c r="P65" i="54"/>
  <c r="L65" i="54"/>
  <c r="I65" i="54"/>
  <c r="D65" i="54"/>
  <c r="D62" i="54"/>
  <c r="D61" i="54"/>
  <c r="R59" i="54"/>
  <c r="P59" i="54"/>
  <c r="N59" i="54"/>
  <c r="D59" i="54"/>
  <c r="P58" i="54"/>
  <c r="L58" i="54"/>
  <c r="D58" i="54"/>
  <c r="H56" i="54"/>
  <c r="C56" i="54"/>
  <c r="C55" i="54"/>
  <c r="R53" i="54"/>
  <c r="N53" i="54"/>
  <c r="I53" i="54"/>
  <c r="P52" i="54"/>
  <c r="L52" i="54"/>
  <c r="I52" i="54"/>
  <c r="D52" i="54"/>
  <c r="D49" i="54"/>
  <c r="D48" i="54"/>
  <c r="R46" i="54"/>
  <c r="N46" i="54"/>
  <c r="D46" i="54"/>
  <c r="P45" i="54"/>
  <c r="L45" i="54"/>
  <c r="D45" i="54"/>
  <c r="H43" i="54"/>
  <c r="C43" i="54"/>
  <c r="C42" i="54"/>
  <c r="R40" i="54"/>
  <c r="N40" i="54"/>
  <c r="I40" i="54"/>
  <c r="P39" i="54"/>
  <c r="L39" i="54"/>
  <c r="I39" i="54"/>
  <c r="D39" i="54"/>
  <c r="D37" i="54"/>
  <c r="D36" i="54"/>
  <c r="R34" i="54"/>
  <c r="N34" i="54"/>
  <c r="D34" i="54"/>
  <c r="P33" i="54"/>
  <c r="L33" i="54"/>
  <c r="D33" i="54"/>
  <c r="H31" i="54"/>
  <c r="C31" i="54"/>
  <c r="C30" i="54"/>
  <c r="R28" i="54"/>
  <c r="P28" i="54"/>
  <c r="N28" i="54"/>
  <c r="I28" i="54"/>
  <c r="P27" i="54"/>
  <c r="L27" i="54"/>
  <c r="I27" i="54"/>
  <c r="D27" i="54"/>
  <c r="D24" i="54"/>
  <c r="D23" i="54"/>
  <c r="R21" i="54"/>
  <c r="N21" i="54"/>
  <c r="D21" i="54"/>
  <c r="P20" i="54"/>
  <c r="L20" i="54"/>
  <c r="D20" i="54"/>
  <c r="H18" i="54"/>
  <c r="C18" i="54"/>
  <c r="C17" i="54"/>
  <c r="R15" i="54"/>
  <c r="N15" i="54"/>
  <c r="I15" i="54"/>
  <c r="P14" i="54"/>
  <c r="L14" i="54"/>
  <c r="I14" i="54"/>
  <c r="D14" i="54"/>
  <c r="D11" i="54"/>
  <c r="D10" i="54"/>
  <c r="R8" i="54"/>
  <c r="N8" i="54"/>
  <c r="D8" i="54"/>
  <c r="P7" i="54"/>
  <c r="L7" i="54"/>
  <c r="D7" i="54"/>
  <c r="H5" i="54"/>
  <c r="C5" i="54"/>
  <c r="C4" i="54"/>
  <c r="R2" i="54"/>
  <c r="N2" i="54"/>
  <c r="I2" i="54"/>
  <c r="L199" i="54" s="1"/>
  <c r="P1" i="54"/>
  <c r="L1" i="54"/>
  <c r="I1" i="54"/>
  <c r="D1" i="54"/>
  <c r="W39" i="53"/>
  <c r="V37" i="53"/>
  <c r="AF36" i="53"/>
  <c r="B36" i="53"/>
  <c r="AH35" i="53"/>
  <c r="AD35" i="53"/>
  <c r="AC35" i="53"/>
  <c r="AB35" i="53"/>
  <c r="AA35" i="53"/>
  <c r="Z35" i="53"/>
  <c r="Y35" i="53"/>
  <c r="X35" i="53"/>
  <c r="AH34" i="53"/>
  <c r="AD34" i="53"/>
  <c r="AC34" i="53"/>
  <c r="AB34" i="53"/>
  <c r="AA34" i="53"/>
  <c r="Z34" i="53"/>
  <c r="Y34" i="53"/>
  <c r="AG34" i="53" s="1"/>
  <c r="X34" i="53"/>
  <c r="AA33" i="53"/>
  <c r="X33" i="53"/>
  <c r="I224" i="54" s="1"/>
  <c r="T33" i="53"/>
  <c r="H219" i="54" s="1"/>
  <c r="O33" i="53"/>
  <c r="N33" i="53"/>
  <c r="Z33" i="53" s="1"/>
  <c r="M33" i="53"/>
  <c r="H33" i="53"/>
  <c r="I33" i="53" s="1"/>
  <c r="AB33" i="53" s="1"/>
  <c r="AA32" i="53"/>
  <c r="X32" i="53"/>
  <c r="I211" i="54" s="1"/>
  <c r="T32" i="53"/>
  <c r="U32" i="53" s="1"/>
  <c r="AH32" i="53" s="1"/>
  <c r="O32" i="53"/>
  <c r="N32" i="53"/>
  <c r="Z32" i="53" s="1"/>
  <c r="H32" i="53"/>
  <c r="I32" i="53" s="1"/>
  <c r="AB32" i="53" s="1"/>
  <c r="AA31" i="53"/>
  <c r="X31" i="53"/>
  <c r="I198" i="54" s="1"/>
  <c r="T31" i="53"/>
  <c r="D195" i="54" s="1"/>
  <c r="O31" i="53"/>
  <c r="N31" i="53"/>
  <c r="Z31" i="53" s="1"/>
  <c r="I31" i="53"/>
  <c r="AB31" i="53" s="1"/>
  <c r="H31" i="53"/>
  <c r="AA30" i="53"/>
  <c r="X30" i="53"/>
  <c r="I185" i="54" s="1"/>
  <c r="T30" i="53"/>
  <c r="O30" i="53"/>
  <c r="N30" i="53"/>
  <c r="Z30" i="53" s="1"/>
  <c r="H30" i="53"/>
  <c r="I30" i="53" s="1"/>
  <c r="M30" i="53" s="1"/>
  <c r="AA29" i="53"/>
  <c r="X29" i="53"/>
  <c r="I172" i="54" s="1"/>
  <c r="P174" i="54" s="1"/>
  <c r="T29" i="53"/>
  <c r="D169" i="54" s="1"/>
  <c r="O29" i="53"/>
  <c r="N29" i="53"/>
  <c r="Z29" i="53" s="1"/>
  <c r="H29" i="53"/>
  <c r="I29" i="53" s="1"/>
  <c r="AB29" i="53" s="1"/>
  <c r="AA28" i="53"/>
  <c r="X28" i="53"/>
  <c r="I159" i="54" s="1"/>
  <c r="T28" i="53"/>
  <c r="D156" i="54" s="1"/>
  <c r="O28" i="53"/>
  <c r="N28" i="53"/>
  <c r="Z28" i="53" s="1"/>
  <c r="H28" i="53"/>
  <c r="I28" i="53" s="1"/>
  <c r="M28" i="53" s="1"/>
  <c r="AA27" i="53"/>
  <c r="X27" i="53"/>
  <c r="I147" i="54" s="1"/>
  <c r="T27" i="53"/>
  <c r="O27" i="53"/>
  <c r="N27" i="53"/>
  <c r="Z27" i="53" s="1"/>
  <c r="I27" i="53"/>
  <c r="M27" i="53" s="1"/>
  <c r="AB27" i="53" s="1"/>
  <c r="H27" i="53"/>
  <c r="AA26" i="53"/>
  <c r="X26" i="53"/>
  <c r="I134" i="54" s="1"/>
  <c r="T26" i="53"/>
  <c r="H129" i="54" s="1"/>
  <c r="O26" i="53"/>
  <c r="N26" i="53"/>
  <c r="Z26" i="53" s="1"/>
  <c r="H26" i="53"/>
  <c r="I26" i="53" s="1"/>
  <c r="M26" i="53" s="1"/>
  <c r="AA25" i="53"/>
  <c r="X25" i="53"/>
  <c r="I121" i="54" s="1"/>
  <c r="P117" i="54" s="1"/>
  <c r="U25" i="53"/>
  <c r="D123" i="54" s="1"/>
  <c r="T25" i="53"/>
  <c r="H116" i="54" s="1"/>
  <c r="O25" i="53"/>
  <c r="N25" i="53"/>
  <c r="Z25" i="53" s="1"/>
  <c r="H25" i="53"/>
  <c r="I25" i="53" s="1"/>
  <c r="AB25" i="53" s="1"/>
  <c r="AA24" i="53"/>
  <c r="X24" i="53"/>
  <c r="I109" i="54" s="1"/>
  <c r="T24" i="53"/>
  <c r="H104" i="54" s="1"/>
  <c r="O24" i="53"/>
  <c r="N24" i="53"/>
  <c r="Z24" i="53" s="1"/>
  <c r="H24" i="53"/>
  <c r="I24" i="53" s="1"/>
  <c r="M24" i="53" s="1"/>
  <c r="AA23" i="53"/>
  <c r="X23" i="53"/>
  <c r="I96" i="54" s="1"/>
  <c r="P98" i="54" s="1"/>
  <c r="T23" i="53"/>
  <c r="D93" i="54" s="1"/>
  <c r="O23" i="53"/>
  <c r="N23" i="53"/>
  <c r="Z23" i="53" s="1"/>
  <c r="H23" i="53"/>
  <c r="I23" i="53" s="1"/>
  <c r="AB23" i="53" s="1"/>
  <c r="AA22" i="53"/>
  <c r="X22" i="53"/>
  <c r="I83" i="54" s="1"/>
  <c r="T22" i="53"/>
  <c r="U22" i="53" s="1"/>
  <c r="O22" i="53"/>
  <c r="N22" i="53"/>
  <c r="Z22" i="53" s="1"/>
  <c r="H22" i="53"/>
  <c r="I22" i="53" s="1"/>
  <c r="AB22" i="53" s="1"/>
  <c r="AA21" i="53"/>
  <c r="X21" i="53"/>
  <c r="I71" i="54" s="1"/>
  <c r="T21" i="53"/>
  <c r="U21" i="53" s="1"/>
  <c r="AH21" i="53" s="1"/>
  <c r="O21" i="53"/>
  <c r="N21" i="53"/>
  <c r="Z21" i="53" s="1"/>
  <c r="H21" i="53"/>
  <c r="I21" i="53" s="1"/>
  <c r="AB21" i="53" s="1"/>
  <c r="AA20" i="53"/>
  <c r="X20" i="53"/>
  <c r="I58" i="54" s="1"/>
  <c r="P60" i="54" s="1"/>
  <c r="T20" i="53"/>
  <c r="U20" i="53" s="1"/>
  <c r="O20" i="53"/>
  <c r="N20" i="53"/>
  <c r="Z20" i="53" s="1"/>
  <c r="H20" i="53"/>
  <c r="I20" i="53" s="1"/>
  <c r="AB20" i="53" s="1"/>
  <c r="AA19" i="53"/>
  <c r="X19" i="53"/>
  <c r="I45" i="54" s="1"/>
  <c r="L41" i="54" s="1"/>
  <c r="T19" i="53"/>
  <c r="H40" i="54" s="1"/>
  <c r="O19" i="53"/>
  <c r="N19" i="53"/>
  <c r="Z19" i="53" s="1"/>
  <c r="I19" i="53"/>
  <c r="AB19" i="53" s="1"/>
  <c r="H19" i="53"/>
  <c r="AA18" i="53"/>
  <c r="X18" i="53"/>
  <c r="I33" i="54" s="1"/>
  <c r="P35" i="54" s="1"/>
  <c r="T18" i="53"/>
  <c r="D30" i="54" s="1"/>
  <c r="O18" i="53"/>
  <c r="N18" i="53"/>
  <c r="Z18" i="53" s="1"/>
  <c r="I18" i="53"/>
  <c r="M18" i="53" s="1"/>
  <c r="H18" i="53"/>
  <c r="AA17" i="53"/>
  <c r="X17" i="53"/>
  <c r="I20" i="54" s="1"/>
  <c r="T17" i="53"/>
  <c r="O17" i="53"/>
  <c r="N17" i="53"/>
  <c r="Z17" i="53" s="1"/>
  <c r="I17" i="53"/>
  <c r="AB17" i="53" s="1"/>
  <c r="H17" i="53"/>
  <c r="AE16" i="53"/>
  <c r="AE36" i="53" s="1"/>
  <c r="AA16" i="53"/>
  <c r="X16" i="53"/>
  <c r="I7" i="54" s="1"/>
  <c r="T16" i="53"/>
  <c r="O16" i="53"/>
  <c r="N16" i="53"/>
  <c r="Z16" i="53" s="1"/>
  <c r="H16" i="53"/>
  <c r="I16" i="53" s="1"/>
  <c r="W3" i="53"/>
  <c r="H234" i="4"/>
  <c r="H260" i="4"/>
  <c r="T16" i="1"/>
  <c r="B19" i="9"/>
  <c r="B15" i="9"/>
  <c r="I53" i="49"/>
  <c r="H53" i="49"/>
  <c r="G53" i="49"/>
  <c r="F53" i="49"/>
  <c r="E53" i="49"/>
  <c r="D53" i="49"/>
  <c r="C53" i="49"/>
  <c r="B53" i="49"/>
  <c r="I52" i="49"/>
  <c r="H52" i="49"/>
  <c r="G52" i="49"/>
  <c r="F52" i="49"/>
  <c r="E52" i="49"/>
  <c r="D52" i="49"/>
  <c r="C52" i="49"/>
  <c r="B52" i="49"/>
  <c r="I51" i="49"/>
  <c r="H51" i="49"/>
  <c r="G51" i="49"/>
  <c r="F51" i="49"/>
  <c r="E51" i="49"/>
  <c r="C51" i="49"/>
  <c r="B51" i="49"/>
  <c r="I50" i="49"/>
  <c r="H50" i="49"/>
  <c r="G50" i="49"/>
  <c r="F50" i="49"/>
  <c r="E50" i="49"/>
  <c r="C50" i="49"/>
  <c r="B50" i="49"/>
  <c r="I49" i="49"/>
  <c r="H49" i="49"/>
  <c r="G49" i="49"/>
  <c r="F49" i="49"/>
  <c r="E49" i="49"/>
  <c r="C49" i="49"/>
  <c r="B49" i="49"/>
  <c r="I48" i="49"/>
  <c r="H48" i="49"/>
  <c r="G48" i="49"/>
  <c r="F48" i="49"/>
  <c r="E48" i="49"/>
  <c r="C48" i="49"/>
  <c r="B48" i="49"/>
  <c r="I47" i="49"/>
  <c r="H47" i="49"/>
  <c r="G47" i="49"/>
  <c r="F47" i="49"/>
  <c r="E47" i="49"/>
  <c r="C47" i="49"/>
  <c r="B47" i="49"/>
  <c r="I46" i="49"/>
  <c r="H46" i="49"/>
  <c r="G46" i="49"/>
  <c r="F46" i="49"/>
  <c r="E46" i="49"/>
  <c r="C46" i="49"/>
  <c r="B46" i="49"/>
  <c r="I45" i="49"/>
  <c r="H45" i="49"/>
  <c r="G45" i="49"/>
  <c r="F45" i="49"/>
  <c r="E45" i="49"/>
  <c r="C45" i="49"/>
  <c r="B45" i="49"/>
  <c r="I44" i="49"/>
  <c r="H44" i="49"/>
  <c r="G44" i="49"/>
  <c r="F44" i="49"/>
  <c r="E44" i="49"/>
  <c r="C44" i="49"/>
  <c r="B44" i="49"/>
  <c r="I43" i="49"/>
  <c r="H43" i="49"/>
  <c r="G43" i="49"/>
  <c r="F43" i="49"/>
  <c r="E43" i="49"/>
  <c r="C43" i="49"/>
  <c r="B43" i="49"/>
  <c r="I42" i="49"/>
  <c r="H42" i="49"/>
  <c r="G42" i="49"/>
  <c r="F42" i="49"/>
  <c r="E42" i="49"/>
  <c r="C42" i="49"/>
  <c r="B42" i="49"/>
  <c r="I41" i="49"/>
  <c r="H41" i="49"/>
  <c r="G41" i="49"/>
  <c r="F41" i="49"/>
  <c r="E41" i="49"/>
  <c r="C41" i="49"/>
  <c r="B41" i="49"/>
  <c r="I40" i="49"/>
  <c r="H40" i="49"/>
  <c r="G40" i="49"/>
  <c r="F40" i="49"/>
  <c r="E40" i="49"/>
  <c r="C40" i="49"/>
  <c r="B40" i="49"/>
  <c r="I39" i="49"/>
  <c r="H39" i="49"/>
  <c r="G39" i="49"/>
  <c r="F39" i="49"/>
  <c r="E39" i="49"/>
  <c r="C39" i="49"/>
  <c r="B39" i="49"/>
  <c r="I38" i="49"/>
  <c r="H38" i="49"/>
  <c r="G38" i="49"/>
  <c r="F38" i="49"/>
  <c r="E38" i="49"/>
  <c r="C38" i="49"/>
  <c r="B38" i="49"/>
  <c r="I37" i="49"/>
  <c r="H37" i="49"/>
  <c r="G37" i="49"/>
  <c r="F37" i="49"/>
  <c r="E37" i="49"/>
  <c r="C37" i="49"/>
  <c r="B37" i="49"/>
  <c r="I36" i="49"/>
  <c r="H36" i="49"/>
  <c r="G36" i="49"/>
  <c r="F36" i="49"/>
  <c r="E36" i="49"/>
  <c r="C36" i="49"/>
  <c r="B36" i="49"/>
  <c r="I35" i="49"/>
  <c r="H35" i="49"/>
  <c r="G35" i="49"/>
  <c r="F35" i="49"/>
  <c r="E35" i="49"/>
  <c r="C35" i="49"/>
  <c r="B35" i="49"/>
  <c r="I34" i="49"/>
  <c r="H34" i="49"/>
  <c r="G34" i="49"/>
  <c r="F34" i="49"/>
  <c r="E34" i="49"/>
  <c r="C34" i="49"/>
  <c r="B34" i="49"/>
  <c r="D50" i="49"/>
  <c r="D48" i="49"/>
  <c r="D46" i="49"/>
  <c r="D44" i="49"/>
  <c r="D42" i="49"/>
  <c r="D40" i="49"/>
  <c r="D38" i="49"/>
  <c r="D37" i="49"/>
  <c r="D36" i="49"/>
  <c r="D35" i="49"/>
  <c r="D34" i="49"/>
  <c r="I53" i="46"/>
  <c r="H53" i="46"/>
  <c r="G53" i="46"/>
  <c r="F53" i="46"/>
  <c r="E53" i="46"/>
  <c r="D53" i="46"/>
  <c r="C53" i="46"/>
  <c r="B53" i="46"/>
  <c r="I52" i="46"/>
  <c r="H52" i="46"/>
  <c r="G52" i="46"/>
  <c r="F52" i="46"/>
  <c r="E52" i="46"/>
  <c r="D52" i="46"/>
  <c r="C52" i="46"/>
  <c r="B52" i="46"/>
  <c r="I51" i="46"/>
  <c r="H51" i="46"/>
  <c r="G51" i="46"/>
  <c r="F51" i="46"/>
  <c r="E51" i="46"/>
  <c r="C51" i="46"/>
  <c r="B51" i="46"/>
  <c r="I50" i="46"/>
  <c r="H50" i="46"/>
  <c r="G50" i="46"/>
  <c r="F50" i="46"/>
  <c r="E50" i="46"/>
  <c r="C50" i="46"/>
  <c r="B50" i="46"/>
  <c r="I49" i="46"/>
  <c r="H49" i="46"/>
  <c r="G49" i="46"/>
  <c r="F49" i="46"/>
  <c r="E49" i="46"/>
  <c r="C49" i="46"/>
  <c r="B49" i="46"/>
  <c r="I48" i="46"/>
  <c r="H48" i="46"/>
  <c r="G48" i="46"/>
  <c r="F48" i="46"/>
  <c r="E48" i="46"/>
  <c r="C48" i="46"/>
  <c r="B48" i="46"/>
  <c r="I47" i="46"/>
  <c r="H47" i="46"/>
  <c r="G47" i="46"/>
  <c r="F47" i="46"/>
  <c r="E47" i="46"/>
  <c r="C47" i="46"/>
  <c r="B47" i="46"/>
  <c r="I46" i="46"/>
  <c r="H46" i="46"/>
  <c r="G46" i="46"/>
  <c r="F46" i="46"/>
  <c r="E46" i="46"/>
  <c r="C46" i="46"/>
  <c r="B46" i="46"/>
  <c r="I45" i="46"/>
  <c r="H45" i="46"/>
  <c r="G45" i="46"/>
  <c r="F45" i="46"/>
  <c r="E45" i="46"/>
  <c r="C45" i="46"/>
  <c r="B45" i="46"/>
  <c r="I44" i="46"/>
  <c r="H44" i="46"/>
  <c r="G44" i="46"/>
  <c r="F44" i="46"/>
  <c r="E44" i="46"/>
  <c r="C44" i="46"/>
  <c r="B44" i="46"/>
  <c r="I43" i="46"/>
  <c r="H43" i="46"/>
  <c r="G43" i="46"/>
  <c r="F43" i="46"/>
  <c r="E43" i="46"/>
  <c r="C43" i="46"/>
  <c r="B43" i="46"/>
  <c r="I42" i="46"/>
  <c r="H42" i="46"/>
  <c r="G42" i="46"/>
  <c r="F42" i="46"/>
  <c r="E42" i="46"/>
  <c r="C42" i="46"/>
  <c r="B42" i="46"/>
  <c r="I41" i="46"/>
  <c r="H41" i="46"/>
  <c r="G41" i="46"/>
  <c r="F41" i="46"/>
  <c r="E41" i="46"/>
  <c r="C41" i="46"/>
  <c r="B41" i="46"/>
  <c r="I40" i="46"/>
  <c r="H40" i="46"/>
  <c r="G40" i="46"/>
  <c r="F40" i="46"/>
  <c r="E40" i="46"/>
  <c r="C40" i="46"/>
  <c r="B40" i="46"/>
  <c r="I39" i="46"/>
  <c r="H39" i="46"/>
  <c r="G39" i="46"/>
  <c r="F39" i="46"/>
  <c r="E39" i="46"/>
  <c r="C39" i="46"/>
  <c r="B39" i="46"/>
  <c r="I38" i="46"/>
  <c r="H38" i="46"/>
  <c r="G38" i="46"/>
  <c r="F38" i="46"/>
  <c r="E38" i="46"/>
  <c r="C38" i="46"/>
  <c r="B38" i="46"/>
  <c r="I37" i="46"/>
  <c r="H37" i="46"/>
  <c r="G37" i="46"/>
  <c r="F37" i="46"/>
  <c r="E37" i="46"/>
  <c r="C37" i="46"/>
  <c r="B37" i="46"/>
  <c r="I36" i="46"/>
  <c r="H36" i="46"/>
  <c r="G36" i="46"/>
  <c r="F36" i="46"/>
  <c r="E36" i="46"/>
  <c r="C36" i="46"/>
  <c r="B36" i="46"/>
  <c r="I35" i="46"/>
  <c r="H35" i="46"/>
  <c r="G35" i="46"/>
  <c r="F35" i="46"/>
  <c r="E35" i="46"/>
  <c r="C35" i="46"/>
  <c r="B35" i="46"/>
  <c r="I34" i="46"/>
  <c r="H34" i="46"/>
  <c r="G34" i="46"/>
  <c r="F34" i="46"/>
  <c r="E34" i="46"/>
  <c r="C34" i="46"/>
  <c r="B34" i="46"/>
  <c r="D50" i="46"/>
  <c r="D48" i="46"/>
  <c r="D44" i="46"/>
  <c r="D40" i="46"/>
  <c r="D36" i="46"/>
  <c r="I53" i="43"/>
  <c r="H53" i="43"/>
  <c r="G53" i="43"/>
  <c r="F53" i="43"/>
  <c r="E53" i="43"/>
  <c r="D53" i="43"/>
  <c r="C53" i="43"/>
  <c r="B53" i="43"/>
  <c r="I52" i="43"/>
  <c r="H52" i="43"/>
  <c r="G52" i="43"/>
  <c r="F52" i="43"/>
  <c r="E52" i="43"/>
  <c r="D52" i="43"/>
  <c r="C52" i="43"/>
  <c r="B52" i="43"/>
  <c r="I51" i="43"/>
  <c r="H51" i="43"/>
  <c r="G51" i="43"/>
  <c r="F51" i="43"/>
  <c r="E51" i="43"/>
  <c r="C51" i="43"/>
  <c r="B51" i="43"/>
  <c r="I50" i="43"/>
  <c r="H50" i="43"/>
  <c r="G50" i="43"/>
  <c r="F50" i="43"/>
  <c r="E50" i="43"/>
  <c r="C50" i="43"/>
  <c r="B50" i="43"/>
  <c r="I49" i="43"/>
  <c r="H49" i="43"/>
  <c r="G49" i="43"/>
  <c r="F49" i="43"/>
  <c r="E49" i="43"/>
  <c r="C49" i="43"/>
  <c r="B49" i="43"/>
  <c r="I48" i="43"/>
  <c r="H48" i="43"/>
  <c r="G48" i="43"/>
  <c r="F48" i="43"/>
  <c r="E48" i="43"/>
  <c r="C48" i="43"/>
  <c r="B48" i="43"/>
  <c r="I47" i="43"/>
  <c r="H47" i="43"/>
  <c r="G47" i="43"/>
  <c r="F47" i="43"/>
  <c r="E47" i="43"/>
  <c r="C47" i="43"/>
  <c r="B47" i="43"/>
  <c r="I46" i="43"/>
  <c r="H46" i="43"/>
  <c r="G46" i="43"/>
  <c r="F46" i="43"/>
  <c r="E46" i="43"/>
  <c r="C46" i="43"/>
  <c r="B46" i="43"/>
  <c r="I45" i="43"/>
  <c r="H45" i="43"/>
  <c r="G45" i="43"/>
  <c r="F45" i="43"/>
  <c r="E45" i="43"/>
  <c r="C45" i="43"/>
  <c r="B45" i="43"/>
  <c r="I44" i="43"/>
  <c r="H44" i="43"/>
  <c r="G44" i="43"/>
  <c r="F44" i="43"/>
  <c r="E44" i="43"/>
  <c r="C44" i="43"/>
  <c r="B44" i="43"/>
  <c r="I43" i="43"/>
  <c r="H43" i="43"/>
  <c r="G43" i="43"/>
  <c r="F43" i="43"/>
  <c r="E43" i="43"/>
  <c r="C43" i="43"/>
  <c r="B43" i="43"/>
  <c r="I42" i="43"/>
  <c r="H42" i="43"/>
  <c r="G42" i="43"/>
  <c r="F42" i="43"/>
  <c r="E42" i="43"/>
  <c r="C42" i="43"/>
  <c r="B42" i="43"/>
  <c r="I41" i="43"/>
  <c r="H41" i="43"/>
  <c r="G41" i="43"/>
  <c r="F41" i="43"/>
  <c r="E41" i="43"/>
  <c r="C41" i="43"/>
  <c r="B41" i="43"/>
  <c r="I40" i="43"/>
  <c r="H40" i="43"/>
  <c r="G40" i="43"/>
  <c r="F40" i="43"/>
  <c r="E40" i="43"/>
  <c r="C40" i="43"/>
  <c r="B40" i="43"/>
  <c r="I39" i="43"/>
  <c r="H39" i="43"/>
  <c r="G39" i="43"/>
  <c r="F39" i="43"/>
  <c r="E39" i="43"/>
  <c r="C39" i="43"/>
  <c r="B39" i="43"/>
  <c r="I38" i="43"/>
  <c r="H38" i="43"/>
  <c r="G38" i="43"/>
  <c r="F38" i="43"/>
  <c r="E38" i="43"/>
  <c r="C38" i="43"/>
  <c r="B38" i="43"/>
  <c r="I37" i="43"/>
  <c r="H37" i="43"/>
  <c r="G37" i="43"/>
  <c r="F37" i="43"/>
  <c r="E37" i="43"/>
  <c r="C37" i="43"/>
  <c r="B37" i="43"/>
  <c r="I36" i="43"/>
  <c r="H36" i="43"/>
  <c r="G36" i="43"/>
  <c r="F36" i="43"/>
  <c r="E36" i="43"/>
  <c r="C36" i="43"/>
  <c r="B36" i="43"/>
  <c r="I35" i="43"/>
  <c r="H35" i="43"/>
  <c r="G35" i="43"/>
  <c r="F35" i="43"/>
  <c r="E35" i="43"/>
  <c r="C35" i="43"/>
  <c r="B35" i="43"/>
  <c r="I34" i="43"/>
  <c r="H34" i="43"/>
  <c r="G34" i="43"/>
  <c r="F34" i="43"/>
  <c r="E34" i="43"/>
  <c r="C34" i="43"/>
  <c r="B34" i="43"/>
  <c r="D50" i="43"/>
  <c r="D48" i="43"/>
  <c r="D46" i="43"/>
  <c r="D44" i="43"/>
  <c r="D42" i="43"/>
  <c r="D40" i="43"/>
  <c r="D39" i="43"/>
  <c r="D38" i="43"/>
  <c r="D37" i="43"/>
  <c r="D36" i="43"/>
  <c r="D35" i="43"/>
  <c r="D34" i="43"/>
  <c r="P167" i="54" l="1"/>
  <c r="L232" i="54"/>
  <c r="P284" i="54"/>
  <c r="L277" i="54"/>
  <c r="L15" i="54"/>
  <c r="L154" i="54"/>
  <c r="P251" i="54"/>
  <c r="G245" i="54"/>
  <c r="L148" i="54"/>
  <c r="P8" i="54"/>
  <c r="L40" i="54"/>
  <c r="P78" i="54"/>
  <c r="L110" i="54"/>
  <c r="L142" i="54"/>
  <c r="L180" i="54"/>
  <c r="L212" i="54"/>
  <c r="L2" i="54"/>
  <c r="L219" i="54"/>
  <c r="P2" i="54"/>
  <c r="P72" i="54"/>
  <c r="L72" i="54"/>
  <c r="L34" i="54"/>
  <c r="L104" i="54"/>
  <c r="L135" i="54"/>
  <c r="P142" i="54"/>
  <c r="P212" i="54"/>
  <c r="L8" i="54"/>
  <c r="L78" i="54"/>
  <c r="P206" i="54"/>
  <c r="C277" i="54"/>
  <c r="L284" i="54"/>
  <c r="L258" i="54"/>
  <c r="C271" i="54"/>
  <c r="C290" i="54"/>
  <c r="L173" i="54"/>
  <c r="L206" i="54"/>
  <c r="P258" i="54"/>
  <c r="G290" i="54"/>
  <c r="L84" i="54"/>
  <c r="P104" i="54"/>
  <c r="P238" i="54"/>
  <c r="C251" i="54"/>
  <c r="P271" i="54"/>
  <c r="P34" i="54"/>
  <c r="P66" i="54"/>
  <c r="P135" i="54"/>
  <c r="D118" i="54"/>
  <c r="M23" i="53"/>
  <c r="M32" i="53"/>
  <c r="AG35" i="53"/>
  <c r="M22" i="53"/>
  <c r="M17" i="53"/>
  <c r="M19" i="53"/>
  <c r="M16" i="53"/>
  <c r="AB16" i="53" s="1"/>
  <c r="M20" i="53"/>
  <c r="O36" i="53"/>
  <c r="M25" i="53"/>
  <c r="M31" i="53"/>
  <c r="M29" i="53"/>
  <c r="M21" i="53"/>
  <c r="D85" i="54"/>
  <c r="AH22" i="53"/>
  <c r="Q21" i="53"/>
  <c r="D66" i="54" s="1"/>
  <c r="I69" i="54" s="1"/>
  <c r="D67" i="54" s="1"/>
  <c r="H15" i="54"/>
  <c r="AB24" i="53"/>
  <c r="AB26" i="53"/>
  <c r="AB30" i="53"/>
  <c r="D55" i="54"/>
  <c r="AB18" i="53"/>
  <c r="Q22" i="53"/>
  <c r="D78" i="54" s="1"/>
  <c r="I81" i="54" s="1"/>
  <c r="D79" i="54" s="1"/>
  <c r="AB28" i="53"/>
  <c r="Q32" i="53"/>
  <c r="D206" i="54" s="1"/>
  <c r="I209" i="54" s="1"/>
  <c r="D207" i="54" s="1"/>
  <c r="D106" i="54"/>
  <c r="AH20" i="53"/>
  <c r="Q20" i="53" s="1"/>
  <c r="D53" i="54" s="1"/>
  <c r="I56" i="54" s="1"/>
  <c r="D54" i="54" s="1"/>
  <c r="D60" i="54"/>
  <c r="R21" i="53"/>
  <c r="F66" i="54" s="1"/>
  <c r="F117" i="54"/>
  <c r="Q25" i="53"/>
  <c r="D116" i="54" s="1"/>
  <c r="I119" i="54" s="1"/>
  <c r="R32" i="53"/>
  <c r="F206" i="54" s="1"/>
  <c r="U26" i="53"/>
  <c r="D136" i="54" s="1"/>
  <c r="F130" i="54" s="1"/>
  <c r="U27" i="53"/>
  <c r="AH27" i="53" s="1"/>
  <c r="U28" i="53"/>
  <c r="U29" i="53"/>
  <c r="AH29" i="53" s="1"/>
  <c r="U16" i="53"/>
  <c r="AH25" i="53"/>
  <c r="U33" i="53"/>
  <c r="H28" i="54"/>
  <c r="H180" i="54"/>
  <c r="U31" i="53"/>
  <c r="D42" i="54"/>
  <c r="R22" i="53"/>
  <c r="F78" i="54" s="1"/>
  <c r="H53" i="54"/>
  <c r="U30" i="53"/>
  <c r="U18" i="53"/>
  <c r="D35" i="54" s="1"/>
  <c r="D182" i="54"/>
  <c r="U23" i="53"/>
  <c r="H193" i="54"/>
  <c r="U17" i="53"/>
  <c r="U19" i="53"/>
  <c r="H154" i="54"/>
  <c r="U24" i="53"/>
  <c r="P181" i="54"/>
  <c r="L181" i="54"/>
  <c r="P187" i="54"/>
  <c r="L187" i="54"/>
  <c r="L105" i="54"/>
  <c r="P105" i="54"/>
  <c r="P111" i="54"/>
  <c r="L111" i="54"/>
  <c r="L123" i="54"/>
  <c r="P123" i="54"/>
  <c r="L117" i="54"/>
  <c r="P54" i="54"/>
  <c r="L54" i="54"/>
  <c r="P41" i="54"/>
  <c r="L60" i="54"/>
  <c r="P155" i="54"/>
  <c r="L155" i="54"/>
  <c r="P161" i="54"/>
  <c r="L161" i="54"/>
  <c r="D73" i="54"/>
  <c r="D80" i="54"/>
  <c r="H206" i="54"/>
  <c r="D208" i="54"/>
  <c r="H78" i="54"/>
  <c r="F79" i="54" s="1"/>
  <c r="P85" i="54"/>
  <c r="L85" i="54"/>
  <c r="P79" i="54"/>
  <c r="L79" i="54"/>
  <c r="AA36" i="53"/>
  <c r="H66" i="54"/>
  <c r="D68" i="54"/>
  <c r="P200" i="54"/>
  <c r="L200" i="54"/>
  <c r="P194" i="54"/>
  <c r="L194" i="54"/>
  <c r="D213" i="54"/>
  <c r="P9" i="54"/>
  <c r="L9" i="54"/>
  <c r="P3" i="54"/>
  <c r="L3" i="54"/>
  <c r="L47" i="54"/>
  <c r="P47" i="54"/>
  <c r="P226" i="54"/>
  <c r="L226" i="54"/>
  <c r="P220" i="54"/>
  <c r="L220" i="54"/>
  <c r="Z36" i="53"/>
  <c r="P73" i="54"/>
  <c r="L73" i="54"/>
  <c r="P67" i="54"/>
  <c r="L67" i="54"/>
  <c r="P213" i="54"/>
  <c r="L213" i="54"/>
  <c r="P207" i="54"/>
  <c r="L207" i="54"/>
  <c r="H2" i="54"/>
  <c r="D4" i="54"/>
  <c r="H142" i="54"/>
  <c r="D144" i="54"/>
  <c r="P136" i="54"/>
  <c r="L136" i="54"/>
  <c r="P130" i="54"/>
  <c r="L130" i="54"/>
  <c r="D149" i="54"/>
  <c r="H167" i="54"/>
  <c r="P22" i="54"/>
  <c r="L22" i="54"/>
  <c r="P16" i="54"/>
  <c r="L16" i="54"/>
  <c r="L149" i="54"/>
  <c r="P149" i="54"/>
  <c r="P143" i="54"/>
  <c r="L143" i="54"/>
  <c r="P15" i="54"/>
  <c r="L21" i="54"/>
  <c r="L91" i="54"/>
  <c r="P148" i="54"/>
  <c r="P219" i="54"/>
  <c r="L225" i="54"/>
  <c r="P232" i="54"/>
  <c r="G251" i="54"/>
  <c r="L28" i="54"/>
  <c r="P84" i="54"/>
  <c r="P154" i="54"/>
  <c r="L160" i="54"/>
  <c r="G271" i="54"/>
  <c r="P277" i="54"/>
  <c r="P21" i="54"/>
  <c r="P91" i="54"/>
  <c r="L97" i="54"/>
  <c r="D131" i="54"/>
  <c r="L167" i="54"/>
  <c r="P225" i="54"/>
  <c r="C245" i="54"/>
  <c r="L251" i="54"/>
  <c r="L46" i="54"/>
  <c r="L92" i="54"/>
  <c r="L116" i="54"/>
  <c r="L245" i="54"/>
  <c r="L264" i="54"/>
  <c r="D17" i="54"/>
  <c r="L29" i="54"/>
  <c r="L53" i="54"/>
  <c r="P92" i="54"/>
  <c r="L98" i="54"/>
  <c r="P110" i="54"/>
  <c r="P180" i="54"/>
  <c r="L186" i="54"/>
  <c r="D221" i="54"/>
  <c r="C284" i="54"/>
  <c r="L290" i="54"/>
  <c r="P40" i="54"/>
  <c r="P173" i="54"/>
  <c r="P29" i="54"/>
  <c r="L35" i="54"/>
  <c r="P46" i="54"/>
  <c r="P116" i="54"/>
  <c r="L122" i="54"/>
  <c r="L168" i="54"/>
  <c r="L193" i="54"/>
  <c r="P245" i="54"/>
  <c r="P264" i="54"/>
  <c r="P53" i="54"/>
  <c r="L59" i="54"/>
  <c r="L129" i="54"/>
  <c r="P168" i="54"/>
  <c r="L174" i="54"/>
  <c r="P186" i="54"/>
  <c r="L238" i="54"/>
  <c r="G284" i="54"/>
  <c r="P290" i="54"/>
  <c r="L66" i="54"/>
  <c r="P122" i="54"/>
  <c r="P193" i="54"/>
  <c r="B54" i="43"/>
  <c r="P6" i="43" s="1"/>
  <c r="B54" i="46"/>
  <c r="P6" i="46" s="1"/>
  <c r="E54" i="49"/>
  <c r="R6" i="49" s="1"/>
  <c r="I54" i="49"/>
  <c r="I56" i="49" s="1"/>
  <c r="V6" i="49" s="1"/>
  <c r="H54" i="49"/>
  <c r="U6" i="49" s="1"/>
  <c r="C54" i="46"/>
  <c r="I54" i="46"/>
  <c r="I56" i="46" s="1"/>
  <c r="V6" i="46" s="1"/>
  <c r="F54" i="46"/>
  <c r="S6" i="46" s="1"/>
  <c r="E54" i="46"/>
  <c r="R6" i="46" s="1"/>
  <c r="F54" i="49"/>
  <c r="S6" i="49" s="1"/>
  <c r="B54" i="49"/>
  <c r="P6" i="49" s="1"/>
  <c r="G54" i="49"/>
  <c r="G56" i="49" s="1"/>
  <c r="T6" i="49" s="1"/>
  <c r="C54" i="49"/>
  <c r="D47" i="49"/>
  <c r="E54" i="43"/>
  <c r="R6" i="43" s="1"/>
  <c r="I54" i="43"/>
  <c r="I56" i="43" s="1"/>
  <c r="V6" i="43" s="1"/>
  <c r="H54" i="43"/>
  <c r="U6" i="43" s="1"/>
  <c r="G54" i="46"/>
  <c r="G56" i="46" s="1"/>
  <c r="T6" i="46" s="1"/>
  <c r="D43" i="49"/>
  <c r="H54" i="46"/>
  <c r="U6" i="46" s="1"/>
  <c r="D41" i="49"/>
  <c r="D45" i="49"/>
  <c r="D49" i="49"/>
  <c r="D39" i="49"/>
  <c r="D51" i="49"/>
  <c r="D38" i="46"/>
  <c r="D42" i="46"/>
  <c r="D46" i="46"/>
  <c r="F54" i="43"/>
  <c r="S6" i="43" s="1"/>
  <c r="G54" i="43"/>
  <c r="G56" i="43" s="1"/>
  <c r="T6" i="43" s="1"/>
  <c r="D34" i="46"/>
  <c r="D35" i="46"/>
  <c r="D37" i="46"/>
  <c r="D39" i="46"/>
  <c r="D41" i="46"/>
  <c r="D43" i="46"/>
  <c r="D45" i="46"/>
  <c r="D47" i="46"/>
  <c r="D49" i="46"/>
  <c r="D51" i="46"/>
  <c r="C54" i="43"/>
  <c r="D41" i="43"/>
  <c r="D49" i="43"/>
  <c r="D45" i="43"/>
  <c r="D43" i="43"/>
  <c r="D47" i="43"/>
  <c r="D51" i="43"/>
  <c r="AD34" i="1"/>
  <c r="AD35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D20" i="4"/>
  <c r="E35" i="33"/>
  <c r="E36" i="33"/>
  <c r="H41" i="33"/>
  <c r="E42" i="33"/>
  <c r="H46" i="33"/>
  <c r="E47" i="33"/>
  <c r="E48" i="33"/>
  <c r="E49" i="33"/>
  <c r="H50" i="33"/>
  <c r="E51" i="33"/>
  <c r="H34" i="33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6" i="1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34" i="5"/>
  <c r="C208" i="4"/>
  <c r="C221" i="4"/>
  <c r="C195" i="4"/>
  <c r="C182" i="4"/>
  <c r="C169" i="4"/>
  <c r="C156" i="4"/>
  <c r="C144" i="4"/>
  <c r="C131" i="4"/>
  <c r="C118" i="4"/>
  <c r="C106" i="4"/>
  <c r="C93" i="4"/>
  <c r="C80" i="4"/>
  <c r="C68" i="4"/>
  <c r="C55" i="4"/>
  <c r="C42" i="4"/>
  <c r="C30" i="4"/>
  <c r="C17" i="4"/>
  <c r="C4" i="4"/>
  <c r="AB34" i="1"/>
  <c r="AB35" i="1"/>
  <c r="J52" i="5"/>
  <c r="J53" i="5"/>
  <c r="C34" i="33"/>
  <c r="F34" i="33"/>
  <c r="G34" i="33"/>
  <c r="I34" i="33"/>
  <c r="C35" i="33"/>
  <c r="F35" i="33"/>
  <c r="G35" i="33"/>
  <c r="I35" i="33"/>
  <c r="C36" i="33"/>
  <c r="F36" i="33"/>
  <c r="G36" i="33"/>
  <c r="H36" i="33"/>
  <c r="I36" i="33"/>
  <c r="C37" i="33"/>
  <c r="E37" i="33"/>
  <c r="F37" i="33"/>
  <c r="G37" i="33"/>
  <c r="H37" i="33"/>
  <c r="I37" i="33"/>
  <c r="C38" i="33"/>
  <c r="E38" i="33"/>
  <c r="F38" i="33"/>
  <c r="G38" i="33"/>
  <c r="H38" i="33"/>
  <c r="I38" i="33"/>
  <c r="C39" i="33"/>
  <c r="E39" i="33"/>
  <c r="F39" i="33"/>
  <c r="G39" i="33"/>
  <c r="H39" i="33"/>
  <c r="I39" i="33"/>
  <c r="C40" i="33"/>
  <c r="E40" i="33"/>
  <c r="F40" i="33"/>
  <c r="G40" i="33"/>
  <c r="H40" i="33"/>
  <c r="I40" i="33"/>
  <c r="C41" i="33"/>
  <c r="E41" i="33"/>
  <c r="F41" i="33"/>
  <c r="G41" i="33"/>
  <c r="I41" i="33"/>
  <c r="C42" i="33"/>
  <c r="F42" i="33"/>
  <c r="G42" i="33"/>
  <c r="H42" i="33"/>
  <c r="I42" i="33"/>
  <c r="C43" i="33"/>
  <c r="E43" i="33"/>
  <c r="F43" i="33"/>
  <c r="G43" i="33"/>
  <c r="H43" i="33"/>
  <c r="I43" i="33"/>
  <c r="C44" i="33"/>
  <c r="E44" i="33"/>
  <c r="F44" i="33"/>
  <c r="G44" i="33"/>
  <c r="H44" i="33"/>
  <c r="I44" i="33"/>
  <c r="C45" i="33"/>
  <c r="E45" i="33"/>
  <c r="F45" i="33"/>
  <c r="G45" i="33"/>
  <c r="H45" i="33"/>
  <c r="I45" i="33"/>
  <c r="C46" i="33"/>
  <c r="F46" i="33"/>
  <c r="G46" i="33"/>
  <c r="I46" i="33"/>
  <c r="C47" i="33"/>
  <c r="F47" i="33"/>
  <c r="G47" i="33"/>
  <c r="I47" i="33"/>
  <c r="C48" i="33"/>
  <c r="F48" i="33"/>
  <c r="G48" i="33"/>
  <c r="I48" i="33"/>
  <c r="C49" i="33"/>
  <c r="F49" i="33"/>
  <c r="G49" i="33"/>
  <c r="H49" i="33"/>
  <c r="I49" i="33"/>
  <c r="C50" i="33"/>
  <c r="E50" i="33"/>
  <c r="F50" i="33"/>
  <c r="G50" i="33"/>
  <c r="I50" i="33"/>
  <c r="C51" i="33"/>
  <c r="F51" i="33"/>
  <c r="G51" i="33"/>
  <c r="I51" i="33"/>
  <c r="B52" i="33"/>
  <c r="C52" i="33"/>
  <c r="D52" i="33"/>
  <c r="E52" i="33"/>
  <c r="F52" i="33"/>
  <c r="G52" i="33"/>
  <c r="H52" i="33"/>
  <c r="I52" i="33"/>
  <c r="B53" i="33"/>
  <c r="C53" i="33"/>
  <c r="D53" i="33"/>
  <c r="E53" i="33"/>
  <c r="F53" i="33"/>
  <c r="G53" i="33"/>
  <c r="H53" i="33"/>
  <c r="I53" i="33"/>
  <c r="C69" i="4"/>
  <c r="D228" i="4"/>
  <c r="D215" i="4"/>
  <c r="D202" i="4"/>
  <c r="D189" i="4"/>
  <c r="D176" i="4"/>
  <c r="D163" i="4"/>
  <c r="D151" i="4"/>
  <c r="D138" i="4"/>
  <c r="D125" i="4"/>
  <c r="D113" i="4"/>
  <c r="D100" i="4"/>
  <c r="D87" i="4"/>
  <c r="D75" i="4"/>
  <c r="D62" i="4"/>
  <c r="D49" i="4"/>
  <c r="D37" i="4"/>
  <c r="D24" i="4"/>
  <c r="D11" i="4"/>
  <c r="AB36" i="53" l="1"/>
  <c r="F207" i="54"/>
  <c r="V32" i="53"/>
  <c r="D117" i="54"/>
  <c r="F67" i="54"/>
  <c r="F29" i="54"/>
  <c r="V21" i="53"/>
  <c r="V22" i="53"/>
  <c r="AH26" i="53"/>
  <c r="R26" i="53" s="1"/>
  <c r="F129" i="54" s="1"/>
  <c r="AC32" i="53"/>
  <c r="Y32" i="53"/>
  <c r="Q27" i="53"/>
  <c r="D142" i="54" s="1"/>
  <c r="R27" i="53"/>
  <c r="F142" i="54" s="1"/>
  <c r="V27" i="53"/>
  <c r="Y21" i="53"/>
  <c r="AC21" i="53"/>
  <c r="D22" i="54"/>
  <c r="F16" i="54" s="1"/>
  <c r="D200" i="54"/>
  <c r="F194" i="54" s="1"/>
  <c r="AH23" i="53"/>
  <c r="D98" i="54"/>
  <c r="F92" i="54" s="1"/>
  <c r="D226" i="54"/>
  <c r="F220" i="54" s="1"/>
  <c r="AH33" i="53"/>
  <c r="AH18" i="53"/>
  <c r="AD21" i="53"/>
  <c r="R25" i="53"/>
  <c r="F116" i="54" s="1"/>
  <c r="V25" i="53"/>
  <c r="AH31" i="53"/>
  <c r="V29" i="53"/>
  <c r="R29" i="53"/>
  <c r="F167" i="54" s="1"/>
  <c r="Q29" i="53"/>
  <c r="D167" i="54" s="1"/>
  <c r="I170" i="54" s="1"/>
  <c r="D168" i="54" s="1"/>
  <c r="V20" i="53"/>
  <c r="R20" i="53"/>
  <c r="F53" i="54" s="1"/>
  <c r="D187" i="54"/>
  <c r="F181" i="54" s="1"/>
  <c r="D161" i="54"/>
  <c r="AD32" i="53"/>
  <c r="F54" i="54"/>
  <c r="F155" i="54"/>
  <c r="D47" i="54"/>
  <c r="F41" i="54" s="1"/>
  <c r="AH19" i="53"/>
  <c r="D9" i="54"/>
  <c r="F3" i="54" s="1"/>
  <c r="D111" i="54"/>
  <c r="F105" i="54" s="1"/>
  <c r="AH24" i="53"/>
  <c r="AH28" i="53"/>
  <c r="AH16" i="53"/>
  <c r="D174" i="54"/>
  <c r="F168" i="54" s="1"/>
  <c r="F143" i="54"/>
  <c r="AH17" i="53"/>
  <c r="AH30" i="53"/>
  <c r="E34" i="33"/>
  <c r="H47" i="33"/>
  <c r="H35" i="33"/>
  <c r="H51" i="33"/>
  <c r="E46" i="33"/>
  <c r="H48" i="33"/>
  <c r="Q6" i="49"/>
  <c r="Q12" i="49"/>
  <c r="Q12" i="43"/>
  <c r="Q10" i="49"/>
  <c r="Q8" i="49"/>
  <c r="Q8" i="43"/>
  <c r="Q12" i="46"/>
  <c r="Q6" i="46"/>
  <c r="Q10" i="46"/>
  <c r="Q8" i="46"/>
  <c r="Q10" i="43"/>
  <c r="Q6" i="43"/>
  <c r="K54" i="5"/>
  <c r="C54" i="33"/>
  <c r="I54" i="33"/>
  <c r="I56" i="33" s="1"/>
  <c r="V6" i="33" s="1"/>
  <c r="G54" i="33"/>
  <c r="G56" i="33" s="1"/>
  <c r="T6" i="33" s="1"/>
  <c r="F54" i="33"/>
  <c r="S6" i="33" s="1"/>
  <c r="B23" i="9"/>
  <c r="B20" i="9"/>
  <c r="B13" i="9"/>
  <c r="I53" i="39"/>
  <c r="H53" i="39"/>
  <c r="G53" i="39"/>
  <c r="F53" i="39"/>
  <c r="E53" i="39"/>
  <c r="D53" i="39"/>
  <c r="C53" i="39"/>
  <c r="B53" i="39"/>
  <c r="I52" i="39"/>
  <c r="H52" i="39"/>
  <c r="G52" i="39"/>
  <c r="F52" i="39"/>
  <c r="E52" i="39"/>
  <c r="D52" i="39"/>
  <c r="C52" i="39"/>
  <c r="B52" i="39"/>
  <c r="I51" i="39"/>
  <c r="H51" i="39"/>
  <c r="G51" i="39"/>
  <c r="F51" i="39"/>
  <c r="E51" i="39"/>
  <c r="C51" i="39"/>
  <c r="B51" i="39"/>
  <c r="I50" i="39"/>
  <c r="H50" i="39"/>
  <c r="G50" i="39"/>
  <c r="F50" i="39"/>
  <c r="E50" i="39"/>
  <c r="C50" i="39"/>
  <c r="B50" i="39"/>
  <c r="I49" i="39"/>
  <c r="H49" i="39"/>
  <c r="G49" i="39"/>
  <c r="F49" i="39"/>
  <c r="E49" i="39"/>
  <c r="C49" i="39"/>
  <c r="B49" i="39"/>
  <c r="I48" i="39"/>
  <c r="H48" i="39"/>
  <c r="G48" i="39"/>
  <c r="F48" i="39"/>
  <c r="E48" i="39"/>
  <c r="C48" i="39"/>
  <c r="B48" i="39"/>
  <c r="I47" i="39"/>
  <c r="H47" i="39"/>
  <c r="G47" i="39"/>
  <c r="F47" i="39"/>
  <c r="E47" i="39"/>
  <c r="C47" i="39"/>
  <c r="B47" i="39"/>
  <c r="I46" i="39"/>
  <c r="H46" i="39"/>
  <c r="G46" i="39"/>
  <c r="F46" i="39"/>
  <c r="E46" i="39"/>
  <c r="C46" i="39"/>
  <c r="B46" i="39"/>
  <c r="I45" i="39"/>
  <c r="H45" i="39"/>
  <c r="G45" i="39"/>
  <c r="F45" i="39"/>
  <c r="E45" i="39"/>
  <c r="C45" i="39"/>
  <c r="B45" i="39"/>
  <c r="I44" i="39"/>
  <c r="H44" i="39"/>
  <c r="G44" i="39"/>
  <c r="F44" i="39"/>
  <c r="E44" i="39"/>
  <c r="C44" i="39"/>
  <c r="B44" i="39"/>
  <c r="I43" i="39"/>
  <c r="H43" i="39"/>
  <c r="G43" i="39"/>
  <c r="F43" i="39"/>
  <c r="E43" i="39"/>
  <c r="C43" i="39"/>
  <c r="B43" i="39"/>
  <c r="I42" i="39"/>
  <c r="H42" i="39"/>
  <c r="G42" i="39"/>
  <c r="F42" i="39"/>
  <c r="E42" i="39"/>
  <c r="C42" i="39"/>
  <c r="B42" i="39"/>
  <c r="I41" i="39"/>
  <c r="H41" i="39"/>
  <c r="G41" i="39"/>
  <c r="F41" i="39"/>
  <c r="E41" i="39"/>
  <c r="C41" i="39"/>
  <c r="B41" i="39"/>
  <c r="I40" i="39"/>
  <c r="H40" i="39"/>
  <c r="G40" i="39"/>
  <c r="F40" i="39"/>
  <c r="E40" i="39"/>
  <c r="C40" i="39"/>
  <c r="B40" i="39"/>
  <c r="I39" i="39"/>
  <c r="H39" i="39"/>
  <c r="G39" i="39"/>
  <c r="F39" i="39"/>
  <c r="E39" i="39"/>
  <c r="C39" i="39"/>
  <c r="B39" i="39"/>
  <c r="I38" i="39"/>
  <c r="H38" i="39"/>
  <c r="G38" i="39"/>
  <c r="F38" i="39"/>
  <c r="E38" i="39"/>
  <c r="C38" i="39"/>
  <c r="B38" i="39"/>
  <c r="I37" i="39"/>
  <c r="H37" i="39"/>
  <c r="G37" i="39"/>
  <c r="F37" i="39"/>
  <c r="E37" i="39"/>
  <c r="C37" i="39"/>
  <c r="B37" i="39"/>
  <c r="I36" i="39"/>
  <c r="H36" i="39"/>
  <c r="G36" i="39"/>
  <c r="F36" i="39"/>
  <c r="E36" i="39"/>
  <c r="C36" i="39"/>
  <c r="B36" i="39"/>
  <c r="I35" i="39"/>
  <c r="H35" i="39"/>
  <c r="G35" i="39"/>
  <c r="F35" i="39"/>
  <c r="E35" i="39"/>
  <c r="C35" i="39"/>
  <c r="B35" i="39"/>
  <c r="I34" i="39"/>
  <c r="H34" i="39"/>
  <c r="G34" i="39"/>
  <c r="F34" i="39"/>
  <c r="E34" i="39"/>
  <c r="C34" i="39"/>
  <c r="B34" i="39"/>
  <c r="D50" i="39"/>
  <c r="D48" i="39"/>
  <c r="D46" i="39"/>
  <c r="D44" i="39"/>
  <c r="D42" i="39"/>
  <c r="D40" i="39"/>
  <c r="D38" i="39"/>
  <c r="D37" i="39"/>
  <c r="D36" i="39"/>
  <c r="D35" i="39"/>
  <c r="D34" i="39"/>
  <c r="I53" i="36"/>
  <c r="H53" i="36"/>
  <c r="G53" i="36"/>
  <c r="F53" i="36"/>
  <c r="E53" i="36"/>
  <c r="D53" i="36"/>
  <c r="C53" i="36"/>
  <c r="B53" i="36"/>
  <c r="I52" i="36"/>
  <c r="H52" i="36"/>
  <c r="G52" i="36"/>
  <c r="F52" i="36"/>
  <c r="E52" i="36"/>
  <c r="D52" i="36"/>
  <c r="C52" i="36"/>
  <c r="B52" i="36"/>
  <c r="I51" i="36"/>
  <c r="H51" i="36"/>
  <c r="G51" i="36"/>
  <c r="F51" i="36"/>
  <c r="E51" i="36"/>
  <c r="C51" i="36"/>
  <c r="B51" i="36"/>
  <c r="I50" i="36"/>
  <c r="H50" i="36"/>
  <c r="G50" i="36"/>
  <c r="F50" i="36"/>
  <c r="E50" i="36"/>
  <c r="C50" i="36"/>
  <c r="B50" i="36"/>
  <c r="I49" i="36"/>
  <c r="H49" i="36"/>
  <c r="G49" i="36"/>
  <c r="F49" i="36"/>
  <c r="E49" i="36"/>
  <c r="C49" i="36"/>
  <c r="B49" i="36"/>
  <c r="I48" i="36"/>
  <c r="H48" i="36"/>
  <c r="G48" i="36"/>
  <c r="F48" i="36"/>
  <c r="E48" i="36"/>
  <c r="C48" i="36"/>
  <c r="B48" i="36"/>
  <c r="I47" i="36"/>
  <c r="H47" i="36"/>
  <c r="G47" i="36"/>
  <c r="F47" i="36"/>
  <c r="E47" i="36"/>
  <c r="C47" i="36"/>
  <c r="B47" i="36"/>
  <c r="I46" i="36"/>
  <c r="H46" i="36"/>
  <c r="G46" i="36"/>
  <c r="F46" i="36"/>
  <c r="E46" i="36"/>
  <c r="C46" i="36"/>
  <c r="B46" i="36"/>
  <c r="I45" i="36"/>
  <c r="H45" i="36"/>
  <c r="G45" i="36"/>
  <c r="F45" i="36"/>
  <c r="E45" i="36"/>
  <c r="C45" i="36"/>
  <c r="B45" i="36"/>
  <c r="I44" i="36"/>
  <c r="H44" i="36"/>
  <c r="G44" i="36"/>
  <c r="F44" i="36"/>
  <c r="E44" i="36"/>
  <c r="C44" i="36"/>
  <c r="B44" i="36"/>
  <c r="I43" i="36"/>
  <c r="H43" i="36"/>
  <c r="G43" i="36"/>
  <c r="F43" i="36"/>
  <c r="E43" i="36"/>
  <c r="C43" i="36"/>
  <c r="B43" i="36"/>
  <c r="I42" i="36"/>
  <c r="H42" i="36"/>
  <c r="G42" i="36"/>
  <c r="F42" i="36"/>
  <c r="E42" i="36"/>
  <c r="D42" i="36"/>
  <c r="C42" i="36"/>
  <c r="B42" i="36"/>
  <c r="I41" i="36"/>
  <c r="H41" i="36"/>
  <c r="G41" i="36"/>
  <c r="F41" i="36"/>
  <c r="E41" i="36"/>
  <c r="D41" i="36"/>
  <c r="C41" i="36"/>
  <c r="B41" i="36"/>
  <c r="I40" i="36"/>
  <c r="H40" i="36"/>
  <c r="G40" i="36"/>
  <c r="F40" i="36"/>
  <c r="E40" i="36"/>
  <c r="D40" i="36"/>
  <c r="C40" i="36"/>
  <c r="B40" i="36"/>
  <c r="I39" i="36"/>
  <c r="H39" i="36"/>
  <c r="G39" i="36"/>
  <c r="F39" i="36"/>
  <c r="E39" i="36"/>
  <c r="C39" i="36"/>
  <c r="B39" i="36"/>
  <c r="I38" i="36"/>
  <c r="H38" i="36"/>
  <c r="G38" i="36"/>
  <c r="F38" i="36"/>
  <c r="E38" i="36"/>
  <c r="C38" i="36"/>
  <c r="B38" i="36"/>
  <c r="I37" i="36"/>
  <c r="H37" i="36"/>
  <c r="G37" i="36"/>
  <c r="F37" i="36"/>
  <c r="E37" i="36"/>
  <c r="C37" i="36"/>
  <c r="B37" i="36"/>
  <c r="I36" i="36"/>
  <c r="H36" i="36"/>
  <c r="G36" i="36"/>
  <c r="F36" i="36"/>
  <c r="E36" i="36"/>
  <c r="C36" i="36"/>
  <c r="B36" i="36"/>
  <c r="I35" i="36"/>
  <c r="H35" i="36"/>
  <c r="G35" i="36"/>
  <c r="F35" i="36"/>
  <c r="E35" i="36"/>
  <c r="C35" i="36"/>
  <c r="B35" i="36"/>
  <c r="I34" i="36"/>
  <c r="H34" i="36"/>
  <c r="G34" i="36"/>
  <c r="F34" i="36"/>
  <c r="E34" i="36"/>
  <c r="C34" i="36"/>
  <c r="B34" i="36"/>
  <c r="D225" i="4"/>
  <c r="D212" i="4"/>
  <c r="D199" i="4"/>
  <c r="D186" i="4"/>
  <c r="D173" i="4"/>
  <c r="D160" i="4"/>
  <c r="D148" i="4"/>
  <c r="D135" i="4"/>
  <c r="D122" i="4"/>
  <c r="D110" i="4"/>
  <c r="D97" i="4"/>
  <c r="D84" i="4"/>
  <c r="D72" i="4"/>
  <c r="D59" i="4"/>
  <c r="D46" i="4"/>
  <c r="D34" i="4"/>
  <c r="H222" i="4"/>
  <c r="H209" i="4"/>
  <c r="H196" i="4"/>
  <c r="H183" i="4"/>
  <c r="H170" i="4"/>
  <c r="H157" i="4"/>
  <c r="H145" i="4"/>
  <c r="H132" i="4"/>
  <c r="H119" i="4"/>
  <c r="H107" i="4"/>
  <c r="H94" i="4"/>
  <c r="H81" i="4"/>
  <c r="H69" i="4"/>
  <c r="H56" i="4"/>
  <c r="H43" i="4"/>
  <c r="H31" i="4"/>
  <c r="C18" i="4"/>
  <c r="D23" i="4"/>
  <c r="D21" i="4"/>
  <c r="H18" i="4"/>
  <c r="I15" i="4"/>
  <c r="I14" i="4"/>
  <c r="D14" i="4"/>
  <c r="D8" i="4"/>
  <c r="H5" i="4"/>
  <c r="AH34" i="1"/>
  <c r="AH35" i="1"/>
  <c r="I145" i="54" l="1"/>
  <c r="D143" i="54" s="1"/>
  <c r="AD22" i="53"/>
  <c r="Y22" i="53"/>
  <c r="AC22" i="53"/>
  <c r="Q26" i="53"/>
  <c r="D129" i="54" s="1"/>
  <c r="I132" i="54" s="1"/>
  <c r="D130" i="54" s="1"/>
  <c r="R31" i="53"/>
  <c r="F193" i="54" s="1"/>
  <c r="Q31" i="53"/>
  <c r="D193" i="54" s="1"/>
  <c r="I196" i="54" s="1"/>
  <c r="D194" i="54" s="1"/>
  <c r="R33" i="53"/>
  <c r="F219" i="54" s="1"/>
  <c r="Q33" i="53"/>
  <c r="D219" i="54" s="1"/>
  <c r="AG21" i="53"/>
  <c r="R16" i="53"/>
  <c r="F2" i="54" s="1"/>
  <c r="Q16" i="53"/>
  <c r="D2" i="54" s="1"/>
  <c r="Y27" i="53"/>
  <c r="AC27" i="53"/>
  <c r="AD27" i="53"/>
  <c r="R30" i="53"/>
  <c r="F180" i="54" s="1"/>
  <c r="Q30" i="53"/>
  <c r="D180" i="54" s="1"/>
  <c r="AC25" i="53"/>
  <c r="Y25" i="53"/>
  <c r="AD25" i="53"/>
  <c r="R18" i="53"/>
  <c r="F28" i="54" s="1"/>
  <c r="Q18" i="53"/>
  <c r="D28" i="54" s="1"/>
  <c r="R24" i="53"/>
  <c r="F104" i="54" s="1"/>
  <c r="Q24" i="53"/>
  <c r="D104" i="54" s="1"/>
  <c r="V24" i="53"/>
  <c r="Y20" i="53"/>
  <c r="AC20" i="53"/>
  <c r="AD20" i="53"/>
  <c r="R23" i="53"/>
  <c r="F91" i="54" s="1"/>
  <c r="Q23" i="53"/>
  <c r="D91" i="54" s="1"/>
  <c r="Y29" i="53"/>
  <c r="AC29" i="53"/>
  <c r="AG32" i="53"/>
  <c r="R17" i="53"/>
  <c r="F15" i="54" s="1"/>
  <c r="Q17" i="53"/>
  <c r="D15" i="54" s="1"/>
  <c r="AD29" i="53"/>
  <c r="R28" i="53"/>
  <c r="F154" i="54" s="1"/>
  <c r="Q28" i="53"/>
  <c r="D154" i="54" s="1"/>
  <c r="I157" i="54" s="1"/>
  <c r="D155" i="54" s="1"/>
  <c r="R19" i="53"/>
  <c r="F40" i="54" s="1"/>
  <c r="Q19" i="53"/>
  <c r="D40" i="54" s="1"/>
  <c r="E54" i="33"/>
  <c r="R6" i="33" s="1"/>
  <c r="H54" i="33"/>
  <c r="U6" i="33" s="1"/>
  <c r="D38" i="33"/>
  <c r="D49" i="33"/>
  <c r="D43" i="33"/>
  <c r="D37" i="33"/>
  <c r="D48" i="33"/>
  <c r="D42" i="33"/>
  <c r="D35" i="33"/>
  <c r="D36" i="33"/>
  <c r="D36" i="36"/>
  <c r="D37" i="36"/>
  <c r="D38" i="36"/>
  <c r="D48" i="36"/>
  <c r="D49" i="36"/>
  <c r="D50" i="36"/>
  <c r="D44" i="36"/>
  <c r="D45" i="36"/>
  <c r="D46" i="36"/>
  <c r="G54" i="39"/>
  <c r="G56" i="39" s="1"/>
  <c r="T6" i="39" s="1"/>
  <c r="E54" i="36"/>
  <c r="R6" i="36" s="1"/>
  <c r="I54" i="36"/>
  <c r="I56" i="36" s="1"/>
  <c r="V6" i="36" s="1"/>
  <c r="H54" i="39"/>
  <c r="U6" i="39" s="1"/>
  <c r="B54" i="39"/>
  <c r="P6" i="39" s="1"/>
  <c r="B54" i="36"/>
  <c r="P6" i="36" s="1"/>
  <c r="G54" i="36"/>
  <c r="G56" i="36" s="1"/>
  <c r="T6" i="36" s="1"/>
  <c r="E54" i="39"/>
  <c r="R6" i="39" s="1"/>
  <c r="I54" i="39"/>
  <c r="I56" i="39" s="1"/>
  <c r="V6" i="39" s="1"/>
  <c r="C54" i="39"/>
  <c r="F54" i="39"/>
  <c r="S6" i="39" s="1"/>
  <c r="D41" i="39"/>
  <c r="D49" i="39"/>
  <c r="C54" i="36"/>
  <c r="D39" i="39"/>
  <c r="D43" i="39"/>
  <c r="D47" i="39"/>
  <c r="D51" i="39"/>
  <c r="D45" i="39"/>
  <c r="H54" i="36"/>
  <c r="U6" i="36" s="1"/>
  <c r="F54" i="36"/>
  <c r="S6" i="36" s="1"/>
  <c r="D39" i="36"/>
  <c r="D34" i="36"/>
  <c r="D47" i="36"/>
  <c r="D43" i="36"/>
  <c r="D35" i="36"/>
  <c r="D51" i="36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I263" i="4"/>
  <c r="F261" i="4"/>
  <c r="F260" i="4"/>
  <c r="D261" i="4" s="1"/>
  <c r="R251" i="4"/>
  <c r="N251" i="4"/>
  <c r="I251" i="4"/>
  <c r="E251" i="4"/>
  <c r="P250" i="4"/>
  <c r="L250" i="4"/>
  <c r="G250" i="4"/>
  <c r="C250" i="4"/>
  <c r="R245" i="4"/>
  <c r="N245" i="4"/>
  <c r="I245" i="4"/>
  <c r="E245" i="4"/>
  <c r="P244" i="4"/>
  <c r="L244" i="4"/>
  <c r="G244" i="4"/>
  <c r="C244" i="4"/>
  <c r="I237" i="4"/>
  <c r="F235" i="4"/>
  <c r="F234" i="4"/>
  <c r="D235" i="4" s="1"/>
  <c r="D239" i="4"/>
  <c r="R238" i="4"/>
  <c r="N238" i="4"/>
  <c r="P237" i="4"/>
  <c r="L237" i="4"/>
  <c r="R232" i="4"/>
  <c r="N232" i="4"/>
  <c r="I232" i="4"/>
  <c r="P231" i="4"/>
  <c r="L231" i="4"/>
  <c r="I231" i="4"/>
  <c r="D231" i="4"/>
  <c r="B36" i="1"/>
  <c r="W39" i="1" s="1"/>
  <c r="I94" i="54" l="1"/>
  <c r="D92" i="54" s="1"/>
  <c r="I222" i="54"/>
  <c r="D220" i="54" s="1"/>
  <c r="I5" i="54"/>
  <c r="D3" i="54" s="1"/>
  <c r="I107" i="54"/>
  <c r="D105" i="54" s="1"/>
  <c r="I183" i="54"/>
  <c r="D181" i="54" s="1"/>
  <c r="I43" i="54"/>
  <c r="D41" i="54" s="1"/>
  <c r="I31" i="54"/>
  <c r="D29" i="54" s="1"/>
  <c r="I18" i="54"/>
  <c r="D16" i="54" s="1"/>
  <c r="AG27" i="53"/>
  <c r="AG29" i="53"/>
  <c r="V26" i="53"/>
  <c r="AG22" i="53"/>
  <c r="V30" i="53"/>
  <c r="AC24" i="53"/>
  <c r="Y24" i="53"/>
  <c r="AD24" i="53"/>
  <c r="V28" i="53"/>
  <c r="V16" i="53"/>
  <c r="V33" i="53"/>
  <c r="V23" i="53"/>
  <c r="V19" i="53"/>
  <c r="AG20" i="53"/>
  <c r="AG25" i="53"/>
  <c r="V31" i="53"/>
  <c r="V18" i="53"/>
  <c r="V17" i="53"/>
  <c r="AC26" i="53"/>
  <c r="Y26" i="53"/>
  <c r="AD26" i="53"/>
  <c r="D45" i="33"/>
  <c r="D51" i="33"/>
  <c r="D47" i="33"/>
  <c r="D41" i="33"/>
  <c r="D40" i="33"/>
  <c r="D44" i="33"/>
  <c r="D50" i="33"/>
  <c r="D46" i="33"/>
  <c r="D39" i="33"/>
  <c r="D34" i="33"/>
  <c r="Q8" i="39"/>
  <c r="Q6" i="39"/>
  <c r="Q10" i="39"/>
  <c r="Q12" i="39"/>
  <c r="Q12" i="36"/>
  <c r="Q6" i="36"/>
  <c r="Q8" i="36"/>
  <c r="Q10" i="36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AC31" i="53" l="1"/>
  <c r="Y31" i="53"/>
  <c r="AD31" i="53"/>
  <c r="AC17" i="53"/>
  <c r="Y17" i="53"/>
  <c r="AD17" i="53"/>
  <c r="AC19" i="53"/>
  <c r="Y19" i="53"/>
  <c r="AD19" i="53"/>
  <c r="AC33" i="53"/>
  <c r="Y33" i="53"/>
  <c r="AD33" i="53"/>
  <c r="Y28" i="53"/>
  <c r="AC28" i="53"/>
  <c r="AD28" i="53"/>
  <c r="AG24" i="53"/>
  <c r="AC18" i="53"/>
  <c r="Y18" i="53"/>
  <c r="AD18" i="53"/>
  <c r="AC23" i="53"/>
  <c r="Y23" i="53"/>
  <c r="AD23" i="53"/>
  <c r="V36" i="53"/>
  <c r="AC16" i="53"/>
  <c r="Y16" i="53"/>
  <c r="AD16" i="53"/>
  <c r="AG26" i="53"/>
  <c r="AC30" i="53"/>
  <c r="Y30" i="53"/>
  <c r="AD30" i="53"/>
  <c r="Q6" i="33"/>
  <c r="Q12" i="33"/>
  <c r="B35" i="33"/>
  <c r="B49" i="33"/>
  <c r="Q8" i="33"/>
  <c r="B36" i="33"/>
  <c r="B38" i="33"/>
  <c r="B42" i="33"/>
  <c r="Q10" i="33"/>
  <c r="R290" i="4"/>
  <c r="N290" i="4"/>
  <c r="P289" i="4"/>
  <c r="L289" i="4"/>
  <c r="R284" i="4"/>
  <c r="N284" i="4"/>
  <c r="P283" i="4"/>
  <c r="L283" i="4"/>
  <c r="I290" i="4"/>
  <c r="E290" i="4"/>
  <c r="G289" i="4"/>
  <c r="C289" i="4"/>
  <c r="I284" i="4"/>
  <c r="E284" i="4"/>
  <c r="G283" i="4"/>
  <c r="C283" i="4"/>
  <c r="I277" i="4"/>
  <c r="E277" i="4"/>
  <c r="G276" i="4"/>
  <c r="C276" i="4"/>
  <c r="I271" i="4"/>
  <c r="E271" i="4"/>
  <c r="G270" i="4"/>
  <c r="C270" i="4"/>
  <c r="R277" i="4"/>
  <c r="N277" i="4"/>
  <c r="P276" i="4"/>
  <c r="L276" i="4"/>
  <c r="R271" i="4"/>
  <c r="N271" i="4"/>
  <c r="P270" i="4"/>
  <c r="L270" i="4"/>
  <c r="V37" i="1"/>
  <c r="D265" i="4"/>
  <c r="R264" i="4"/>
  <c r="N264" i="4"/>
  <c r="P263" i="4"/>
  <c r="L263" i="4"/>
  <c r="R258" i="4"/>
  <c r="N258" i="4"/>
  <c r="I258" i="4"/>
  <c r="P257" i="4"/>
  <c r="L257" i="4"/>
  <c r="I257" i="4"/>
  <c r="D257" i="4"/>
  <c r="AE16" i="1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D224" i="4"/>
  <c r="C222" i="4"/>
  <c r="D227" i="4"/>
  <c r="I219" i="4"/>
  <c r="I218" i="4"/>
  <c r="D218" i="4"/>
  <c r="D211" i="4"/>
  <c r="C209" i="4"/>
  <c r="D214" i="4"/>
  <c r="I206" i="4"/>
  <c r="I205" i="4"/>
  <c r="D205" i="4"/>
  <c r="D198" i="4"/>
  <c r="C196" i="4"/>
  <c r="D201" i="4"/>
  <c r="I193" i="4"/>
  <c r="I192" i="4"/>
  <c r="D192" i="4"/>
  <c r="D185" i="4"/>
  <c r="C183" i="4"/>
  <c r="D188" i="4"/>
  <c r="I180" i="4"/>
  <c r="I179" i="4"/>
  <c r="D179" i="4"/>
  <c r="D172" i="4"/>
  <c r="C170" i="4"/>
  <c r="D175" i="4"/>
  <c r="I167" i="4"/>
  <c r="I166" i="4"/>
  <c r="D166" i="4"/>
  <c r="D159" i="4"/>
  <c r="C157" i="4"/>
  <c r="D162" i="4"/>
  <c r="I154" i="4"/>
  <c r="I153" i="4"/>
  <c r="D153" i="4"/>
  <c r="D147" i="4"/>
  <c r="C145" i="4"/>
  <c r="D150" i="4"/>
  <c r="I142" i="4"/>
  <c r="I141" i="4"/>
  <c r="D141" i="4"/>
  <c r="D134" i="4"/>
  <c r="C132" i="4"/>
  <c r="D137" i="4"/>
  <c r="I129" i="4"/>
  <c r="I128" i="4"/>
  <c r="D128" i="4"/>
  <c r="D121" i="4"/>
  <c r="C119" i="4"/>
  <c r="D124" i="4"/>
  <c r="I116" i="4"/>
  <c r="I115" i="4"/>
  <c r="D115" i="4"/>
  <c r="D109" i="4"/>
  <c r="C107" i="4"/>
  <c r="D112" i="4"/>
  <c r="I104" i="4"/>
  <c r="I103" i="4"/>
  <c r="D103" i="4"/>
  <c r="D96" i="4"/>
  <c r="C94" i="4"/>
  <c r="D99" i="4"/>
  <c r="I91" i="4"/>
  <c r="I90" i="4"/>
  <c r="D90" i="4"/>
  <c r="D83" i="4"/>
  <c r="C81" i="4"/>
  <c r="D86" i="4"/>
  <c r="I78" i="4"/>
  <c r="I77" i="4"/>
  <c r="D77" i="4"/>
  <c r="D71" i="4"/>
  <c r="D74" i="4"/>
  <c r="I66" i="4"/>
  <c r="I65" i="4"/>
  <c r="D65" i="4"/>
  <c r="D58" i="4"/>
  <c r="C56" i="4"/>
  <c r="D61" i="4"/>
  <c r="I53" i="4"/>
  <c r="I52" i="4"/>
  <c r="D52" i="4"/>
  <c r="D45" i="4"/>
  <c r="C43" i="4"/>
  <c r="D48" i="4"/>
  <c r="I40" i="4"/>
  <c r="I39" i="4"/>
  <c r="D39" i="4"/>
  <c r="D33" i="4"/>
  <c r="C31" i="4"/>
  <c r="D36" i="4"/>
  <c r="I28" i="4"/>
  <c r="I27" i="4"/>
  <c r="D27" i="4"/>
  <c r="C5" i="4"/>
  <c r="AG18" i="53" l="1"/>
  <c r="AG28" i="53"/>
  <c r="AD36" i="53"/>
  <c r="AC36" i="53"/>
  <c r="AG17" i="53"/>
  <c r="AG30" i="53"/>
  <c r="Y36" i="53"/>
  <c r="AG16" i="53"/>
  <c r="AG19" i="53"/>
  <c r="AG31" i="53"/>
  <c r="AG33" i="53"/>
  <c r="AG23" i="53"/>
  <c r="B47" i="33"/>
  <c r="B37" i="33"/>
  <c r="B50" i="33"/>
  <c r="B48" i="33"/>
  <c r="B39" i="33"/>
  <c r="B51" i="33"/>
  <c r="B45" i="33"/>
  <c r="B41" i="33"/>
  <c r="B40" i="33"/>
  <c r="B43" i="33"/>
  <c r="B46" i="33"/>
  <c r="R225" i="4"/>
  <c r="N225" i="4"/>
  <c r="P224" i="4"/>
  <c r="L224" i="4"/>
  <c r="R219" i="4"/>
  <c r="N219" i="4"/>
  <c r="P218" i="4"/>
  <c r="L218" i="4"/>
  <c r="R212" i="4"/>
  <c r="N212" i="4"/>
  <c r="P211" i="4"/>
  <c r="L211" i="4"/>
  <c r="R206" i="4"/>
  <c r="N206" i="4"/>
  <c r="P205" i="4"/>
  <c r="L205" i="4"/>
  <c r="R199" i="4"/>
  <c r="N199" i="4"/>
  <c r="P198" i="4"/>
  <c r="L198" i="4"/>
  <c r="R193" i="4"/>
  <c r="N193" i="4"/>
  <c r="P192" i="4"/>
  <c r="L192" i="4"/>
  <c r="R186" i="4"/>
  <c r="N186" i="4"/>
  <c r="P185" i="4"/>
  <c r="L185" i="4"/>
  <c r="R180" i="4"/>
  <c r="N180" i="4"/>
  <c r="P179" i="4"/>
  <c r="L179" i="4"/>
  <c r="R173" i="4"/>
  <c r="N173" i="4"/>
  <c r="P172" i="4"/>
  <c r="L172" i="4"/>
  <c r="R167" i="4"/>
  <c r="N167" i="4"/>
  <c r="P166" i="4"/>
  <c r="L166" i="4"/>
  <c r="R160" i="4"/>
  <c r="N160" i="4"/>
  <c r="P159" i="4"/>
  <c r="L159" i="4"/>
  <c r="R154" i="4"/>
  <c r="N154" i="4"/>
  <c r="P153" i="4"/>
  <c r="L153" i="4"/>
  <c r="R148" i="4"/>
  <c r="N148" i="4"/>
  <c r="P147" i="4"/>
  <c r="L147" i="4"/>
  <c r="R142" i="4"/>
  <c r="N142" i="4"/>
  <c r="P141" i="4"/>
  <c r="L141" i="4"/>
  <c r="R135" i="4"/>
  <c r="N135" i="4"/>
  <c r="P134" i="4"/>
  <c r="L134" i="4"/>
  <c r="R129" i="4"/>
  <c r="N129" i="4"/>
  <c r="P128" i="4"/>
  <c r="L128" i="4"/>
  <c r="R122" i="4"/>
  <c r="N122" i="4"/>
  <c r="P121" i="4"/>
  <c r="L121" i="4"/>
  <c r="R116" i="4"/>
  <c r="N116" i="4"/>
  <c r="P115" i="4"/>
  <c r="L115" i="4"/>
  <c r="R110" i="4"/>
  <c r="N110" i="4"/>
  <c r="P109" i="4"/>
  <c r="L109" i="4"/>
  <c r="R104" i="4"/>
  <c r="N104" i="4"/>
  <c r="P103" i="4"/>
  <c r="L103" i="4"/>
  <c r="R97" i="4"/>
  <c r="N97" i="4"/>
  <c r="P96" i="4"/>
  <c r="L96" i="4"/>
  <c r="R91" i="4"/>
  <c r="N91" i="4"/>
  <c r="P90" i="4"/>
  <c r="L90" i="4"/>
  <c r="R84" i="4"/>
  <c r="N84" i="4"/>
  <c r="P83" i="4"/>
  <c r="L83" i="4"/>
  <c r="R78" i="4"/>
  <c r="N78" i="4"/>
  <c r="P77" i="4"/>
  <c r="L77" i="4"/>
  <c r="R72" i="4"/>
  <c r="N72" i="4"/>
  <c r="P71" i="4"/>
  <c r="L71" i="4"/>
  <c r="R66" i="4"/>
  <c r="N66" i="4"/>
  <c r="P65" i="4"/>
  <c r="L65" i="4"/>
  <c r="R59" i="4"/>
  <c r="N59" i="4"/>
  <c r="P58" i="4"/>
  <c r="L58" i="4"/>
  <c r="R53" i="4"/>
  <c r="N53" i="4"/>
  <c r="P52" i="4"/>
  <c r="L52" i="4"/>
  <c r="R46" i="4"/>
  <c r="N46" i="4"/>
  <c r="P45" i="4"/>
  <c r="L45" i="4"/>
  <c r="R40" i="4"/>
  <c r="N40" i="4"/>
  <c r="P39" i="4"/>
  <c r="L39" i="4"/>
  <c r="R34" i="4"/>
  <c r="N34" i="4"/>
  <c r="P33" i="4"/>
  <c r="L33" i="4"/>
  <c r="R28" i="4"/>
  <c r="N28" i="4"/>
  <c r="P27" i="4"/>
  <c r="L27" i="4"/>
  <c r="R21" i="4"/>
  <c r="N21" i="4"/>
  <c r="P20" i="4"/>
  <c r="L20" i="4"/>
  <c r="R15" i="4"/>
  <c r="N15" i="4"/>
  <c r="P14" i="4"/>
  <c r="L14" i="4"/>
  <c r="I2" i="4"/>
  <c r="D7" i="4"/>
  <c r="D10" i="4"/>
  <c r="R8" i="4"/>
  <c r="P7" i="4"/>
  <c r="N8" i="4"/>
  <c r="L7" i="4"/>
  <c r="R2" i="4"/>
  <c r="P1" i="4"/>
  <c r="L1" i="4"/>
  <c r="N2" i="4"/>
  <c r="AG36" i="53" l="1"/>
  <c r="B34" i="33"/>
  <c r="B44" i="33"/>
  <c r="P251" i="4"/>
  <c r="G251" i="4"/>
  <c r="P245" i="4"/>
  <c r="G245" i="4"/>
  <c r="L238" i="4"/>
  <c r="P232" i="4"/>
  <c r="P238" i="4"/>
  <c r="L232" i="4"/>
  <c r="L251" i="4"/>
  <c r="C251" i="4"/>
  <c r="L245" i="4"/>
  <c r="C245" i="4"/>
  <c r="P290" i="4"/>
  <c r="L284" i="4"/>
  <c r="G290" i="4"/>
  <c r="C284" i="4"/>
  <c r="G277" i="4"/>
  <c r="C271" i="4"/>
  <c r="P277" i="4"/>
  <c r="L271" i="4"/>
  <c r="L290" i="4"/>
  <c r="C290" i="4"/>
  <c r="G284" i="4"/>
  <c r="C277" i="4"/>
  <c r="G271" i="4"/>
  <c r="L277" i="4"/>
  <c r="P271" i="4"/>
  <c r="P284" i="4"/>
  <c r="L258" i="4"/>
  <c r="L264" i="4"/>
  <c r="P258" i="4"/>
  <c r="P264" i="4"/>
  <c r="L15" i="4"/>
  <c r="P21" i="4"/>
  <c r="P72" i="4"/>
  <c r="P154" i="4"/>
  <c r="L160" i="4"/>
  <c r="L167" i="4"/>
  <c r="L186" i="4"/>
  <c r="L193" i="4"/>
  <c r="P199" i="4"/>
  <c r="L212" i="4"/>
  <c r="L219" i="4"/>
  <c r="P225" i="4"/>
  <c r="L34" i="4"/>
  <c r="P110" i="4"/>
  <c r="P129" i="4"/>
  <c r="P15" i="4"/>
  <c r="P28" i="4"/>
  <c r="L46" i="4"/>
  <c r="L53" i="4"/>
  <c r="P59" i="4"/>
  <c r="P78" i="4"/>
  <c r="P97" i="4"/>
  <c r="P116" i="4"/>
  <c r="L122" i="4"/>
  <c r="P135" i="4"/>
  <c r="P142" i="4"/>
  <c r="L148" i="4"/>
  <c r="L173" i="4"/>
  <c r="L180" i="4"/>
  <c r="P206" i="4"/>
  <c r="L40" i="4"/>
  <c r="L66" i="4"/>
  <c r="L84" i="4"/>
  <c r="L91" i="4"/>
  <c r="L104" i="4"/>
  <c r="L21" i="4"/>
  <c r="P34" i="4"/>
  <c r="P40" i="4"/>
  <c r="P66" i="4"/>
  <c r="L72" i="4"/>
  <c r="P84" i="4"/>
  <c r="P91" i="4"/>
  <c r="P104" i="4"/>
  <c r="L110" i="4"/>
  <c r="L129" i="4"/>
  <c r="L154" i="4"/>
  <c r="P160" i="4"/>
  <c r="P167" i="4"/>
  <c r="P186" i="4"/>
  <c r="P193" i="4"/>
  <c r="L199" i="4"/>
  <c r="P212" i="4"/>
  <c r="P219" i="4"/>
  <c r="L225" i="4"/>
  <c r="L28" i="4"/>
  <c r="P46" i="4"/>
  <c r="P53" i="4"/>
  <c r="L59" i="4"/>
  <c r="L78" i="4"/>
  <c r="L97" i="4"/>
  <c r="L116" i="4"/>
  <c r="P122" i="4"/>
  <c r="L135" i="4"/>
  <c r="L142" i="4"/>
  <c r="P148" i="4"/>
  <c r="P173" i="4"/>
  <c r="P180" i="4"/>
  <c r="L206" i="4"/>
  <c r="T17" i="1"/>
  <c r="AG39" i="53" l="1"/>
  <c r="AG37" i="1"/>
  <c r="B54" i="33"/>
  <c r="P6" i="33" s="1"/>
  <c r="U17" i="1"/>
  <c r="H15" i="4"/>
  <c r="D17" i="4"/>
  <c r="I1" i="4"/>
  <c r="D22" i="4" l="1"/>
  <c r="F16" i="4" s="1"/>
  <c r="AH17" i="1"/>
  <c r="R17" i="1" s="1"/>
  <c r="F15" i="4" s="1"/>
  <c r="D35" i="5"/>
  <c r="E50" i="5"/>
  <c r="E46" i="5"/>
  <c r="E42" i="5"/>
  <c r="E47" i="5"/>
  <c r="E49" i="5"/>
  <c r="E45" i="5"/>
  <c r="E41" i="5"/>
  <c r="E51" i="5"/>
  <c r="E53" i="5"/>
  <c r="E52" i="5"/>
  <c r="E48" i="5"/>
  <c r="E44" i="5"/>
  <c r="E40" i="5"/>
  <c r="E43" i="5"/>
  <c r="P2" i="4"/>
  <c r="L2" i="4"/>
  <c r="L8" i="4"/>
  <c r="P8" i="4"/>
  <c r="X35" i="1"/>
  <c r="X34" i="1"/>
  <c r="X33" i="1"/>
  <c r="I224" i="4" s="1"/>
  <c r="X32" i="1"/>
  <c r="I211" i="4" s="1"/>
  <c r="X31" i="1"/>
  <c r="I198" i="4" s="1"/>
  <c r="X30" i="1"/>
  <c r="I185" i="4" s="1"/>
  <c r="X29" i="1"/>
  <c r="X28" i="1"/>
  <c r="I159" i="4" s="1"/>
  <c r="X27" i="1"/>
  <c r="I147" i="4" s="1"/>
  <c r="X26" i="1"/>
  <c r="I134" i="4" s="1"/>
  <c r="X25" i="1"/>
  <c r="I121" i="4" s="1"/>
  <c r="X24" i="1"/>
  <c r="I109" i="4" s="1"/>
  <c r="X23" i="1"/>
  <c r="I96" i="4" s="1"/>
  <c r="X22" i="1"/>
  <c r="I83" i="4" s="1"/>
  <c r="X21" i="1"/>
  <c r="I71" i="4" s="1"/>
  <c r="X20" i="1"/>
  <c r="I58" i="4" s="1"/>
  <c r="X19" i="1"/>
  <c r="I45" i="4" s="1"/>
  <c r="X18" i="1"/>
  <c r="I33" i="4" s="1"/>
  <c r="X17" i="1"/>
  <c r="I20" i="4" s="1"/>
  <c r="X16" i="1"/>
  <c r="I7" i="4" s="1"/>
  <c r="I172" i="4" l="1"/>
  <c r="L168" i="4" s="1"/>
  <c r="L22" i="4"/>
  <c r="P130" i="4"/>
  <c r="P136" i="4"/>
  <c r="L136" i="4"/>
  <c r="L130" i="4"/>
  <c r="P181" i="4"/>
  <c r="L187" i="4"/>
  <c r="L181" i="4"/>
  <c r="P187" i="4"/>
  <c r="P143" i="4"/>
  <c r="P149" i="4"/>
  <c r="L149" i="4"/>
  <c r="L143" i="4"/>
  <c r="P194" i="4"/>
  <c r="L200" i="4"/>
  <c r="P200" i="4"/>
  <c r="L194" i="4"/>
  <c r="P207" i="4"/>
  <c r="L207" i="4"/>
  <c r="P213" i="4"/>
  <c r="L213" i="4"/>
  <c r="P155" i="4"/>
  <c r="L161" i="4"/>
  <c r="P161" i="4"/>
  <c r="L155" i="4"/>
  <c r="P117" i="4"/>
  <c r="L117" i="4"/>
  <c r="P123" i="4"/>
  <c r="L123" i="4"/>
  <c r="P220" i="4"/>
  <c r="L226" i="4"/>
  <c r="P226" i="4"/>
  <c r="L220" i="4"/>
  <c r="P29" i="4"/>
  <c r="L35" i="4"/>
  <c r="L29" i="4"/>
  <c r="P35" i="4"/>
  <c r="P41" i="4"/>
  <c r="P47" i="4"/>
  <c r="L47" i="4"/>
  <c r="L41" i="4"/>
  <c r="P92" i="4"/>
  <c r="L98" i="4"/>
  <c r="P98" i="4"/>
  <c r="L92" i="4"/>
  <c r="P54" i="4"/>
  <c r="L60" i="4"/>
  <c r="P60" i="4"/>
  <c r="L54" i="4"/>
  <c r="P105" i="4"/>
  <c r="L111" i="4"/>
  <c r="P111" i="4"/>
  <c r="L105" i="4"/>
  <c r="P67" i="4"/>
  <c r="P73" i="4"/>
  <c r="L67" i="4"/>
  <c r="L73" i="4"/>
  <c r="P79" i="4"/>
  <c r="L79" i="4"/>
  <c r="L85" i="4"/>
  <c r="P85" i="4"/>
  <c r="P16" i="4"/>
  <c r="L16" i="4"/>
  <c r="P22" i="4"/>
  <c r="P9" i="4"/>
  <c r="P3" i="4"/>
  <c r="L3" i="4"/>
  <c r="L9" i="4"/>
  <c r="D1" i="4"/>
  <c r="P174" i="4" l="1"/>
  <c r="L174" i="4"/>
  <c r="P168" i="4"/>
  <c r="H16" i="1"/>
  <c r="H17" i="1"/>
  <c r="H18" i="1"/>
  <c r="H19" i="1"/>
  <c r="H20" i="1"/>
  <c r="H21" i="1"/>
  <c r="H22" i="1"/>
  <c r="H23" i="1"/>
  <c r="I23" i="1" s="1"/>
  <c r="M23" i="1" s="1"/>
  <c r="H24" i="1"/>
  <c r="I24" i="1" s="1"/>
  <c r="M24" i="1" s="1"/>
  <c r="H25" i="1"/>
  <c r="I25" i="1" s="1"/>
  <c r="M25" i="1" s="1"/>
  <c r="H26" i="1"/>
  <c r="I26" i="1" s="1"/>
  <c r="M26" i="1" s="1"/>
  <c r="H27" i="1"/>
  <c r="I27" i="1" s="1"/>
  <c r="M27" i="1" s="1"/>
  <c r="H28" i="1"/>
  <c r="I28" i="1" s="1"/>
  <c r="M28" i="1" s="1"/>
  <c r="H29" i="1"/>
  <c r="H30" i="1"/>
  <c r="I30" i="1" s="1"/>
  <c r="H31" i="1"/>
  <c r="H32" i="1"/>
  <c r="I32" i="1" s="1"/>
  <c r="M32" i="1" s="1"/>
  <c r="H33" i="1"/>
  <c r="I29" i="1"/>
  <c r="M29" i="1" s="1"/>
  <c r="I31" i="1"/>
  <c r="I33" i="1"/>
  <c r="M33" i="1" s="1"/>
  <c r="M20" i="1"/>
  <c r="M30" i="1"/>
  <c r="M31" i="1"/>
  <c r="N17" i="1"/>
  <c r="Z17" i="1" s="1"/>
  <c r="N18" i="1"/>
  <c r="Z18" i="1" s="1"/>
  <c r="N19" i="1"/>
  <c r="Z19" i="1" s="1"/>
  <c r="N20" i="1"/>
  <c r="Z20" i="1" s="1"/>
  <c r="N21" i="1"/>
  <c r="Z21" i="1" s="1"/>
  <c r="N22" i="1"/>
  <c r="Z22" i="1" s="1"/>
  <c r="N23" i="1"/>
  <c r="Z23" i="1" s="1"/>
  <c r="N24" i="1"/>
  <c r="Z24" i="1" s="1"/>
  <c r="N25" i="1"/>
  <c r="Z25" i="1" s="1"/>
  <c r="N26" i="1"/>
  <c r="Z26" i="1" s="1"/>
  <c r="N27" i="1"/>
  <c r="Z27" i="1" s="1"/>
  <c r="N28" i="1"/>
  <c r="Z28" i="1" s="1"/>
  <c r="N29" i="1"/>
  <c r="Z29" i="1" s="1"/>
  <c r="N30" i="1"/>
  <c r="Z30" i="1" s="1"/>
  <c r="N31" i="1"/>
  <c r="Z31" i="1" s="1"/>
  <c r="N32" i="1"/>
  <c r="Z32" i="1" s="1"/>
  <c r="N33" i="1"/>
  <c r="Z33" i="1" s="1"/>
  <c r="Z34" i="1"/>
  <c r="Z35" i="1"/>
  <c r="N16" i="1"/>
  <c r="Z16" i="1" s="1"/>
  <c r="I20" i="1" l="1"/>
  <c r="J45" i="5"/>
  <c r="AB27" i="1"/>
  <c r="J49" i="5"/>
  <c r="AB31" i="1"/>
  <c r="J43" i="5"/>
  <c r="AB25" i="1"/>
  <c r="J41" i="5"/>
  <c r="AB23" i="1"/>
  <c r="J38" i="5"/>
  <c r="AB20" i="1"/>
  <c r="J46" i="5"/>
  <c r="AB28" i="1"/>
  <c r="J42" i="5"/>
  <c r="AB24" i="1"/>
  <c r="J47" i="5"/>
  <c r="AB29" i="1"/>
  <c r="J48" i="5"/>
  <c r="AB30" i="1"/>
  <c r="J44" i="5"/>
  <c r="AB26" i="1"/>
  <c r="J51" i="5"/>
  <c r="AB33" i="1"/>
  <c r="J50" i="5"/>
  <c r="AB32" i="1"/>
  <c r="Q17" i="1"/>
  <c r="V17" i="1" s="1"/>
  <c r="AD17" i="1" s="1"/>
  <c r="I34" i="5"/>
  <c r="H34" i="5"/>
  <c r="H54" i="5" s="1"/>
  <c r="U6" i="5" s="1"/>
  <c r="H7" i="40" s="1"/>
  <c r="I21" i="1"/>
  <c r="M21" i="1" s="1"/>
  <c r="C36" i="5"/>
  <c r="E36" i="5"/>
  <c r="I19" i="1"/>
  <c r="M19" i="1" s="1"/>
  <c r="I18" i="1"/>
  <c r="M18" i="1" s="1"/>
  <c r="I22" i="1"/>
  <c r="M22" i="1" s="1"/>
  <c r="E34" i="5"/>
  <c r="I17" i="1"/>
  <c r="M17" i="1" s="1"/>
  <c r="I16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M16" i="1" l="1"/>
  <c r="AB16" i="1" s="1"/>
  <c r="J37" i="5"/>
  <c r="AB19" i="1"/>
  <c r="J39" i="5"/>
  <c r="AB21" i="1"/>
  <c r="J40" i="5"/>
  <c r="AB22" i="1"/>
  <c r="J36" i="5"/>
  <c r="AB18" i="1"/>
  <c r="U33" i="1"/>
  <c r="AH33" i="1" s="1"/>
  <c r="U32" i="1"/>
  <c r="AH32" i="1" s="1"/>
  <c r="U31" i="1"/>
  <c r="AH31" i="1" s="1"/>
  <c r="U30" i="1"/>
  <c r="AH30" i="1" s="1"/>
  <c r="U29" i="1"/>
  <c r="AH29" i="1" s="1"/>
  <c r="U28" i="1"/>
  <c r="U27" i="1"/>
  <c r="AH27" i="1" s="1"/>
  <c r="U26" i="1"/>
  <c r="AH26" i="1" s="1"/>
  <c r="U25" i="1"/>
  <c r="AH25" i="1" s="1"/>
  <c r="U24" i="1"/>
  <c r="AH24" i="1" s="1"/>
  <c r="U23" i="1"/>
  <c r="AH23" i="1"/>
  <c r="U22" i="1"/>
  <c r="AH22" i="1"/>
  <c r="D15" i="4"/>
  <c r="I18" i="4" s="1"/>
  <c r="J35" i="5"/>
  <c r="AB17" i="1"/>
  <c r="J34" i="5"/>
  <c r="D182" i="4"/>
  <c r="D131" i="4"/>
  <c r="D221" i="4"/>
  <c r="D80" i="4"/>
  <c r="D118" i="4"/>
  <c r="D208" i="4"/>
  <c r="D156" i="4"/>
  <c r="D106" i="4"/>
  <c r="D169" i="4"/>
  <c r="D195" i="4"/>
  <c r="D144" i="4"/>
  <c r="D93" i="4"/>
  <c r="U20" i="1"/>
  <c r="D55" i="4"/>
  <c r="U19" i="1"/>
  <c r="D42" i="4"/>
  <c r="U18" i="1"/>
  <c r="D30" i="4"/>
  <c r="U21" i="1"/>
  <c r="D68" i="4"/>
  <c r="D4" i="4"/>
  <c r="O36" i="1"/>
  <c r="C39" i="5"/>
  <c r="E39" i="5"/>
  <c r="C38" i="5"/>
  <c r="E38" i="5"/>
  <c r="C35" i="5"/>
  <c r="C37" i="5"/>
  <c r="E37" i="5"/>
  <c r="H129" i="4"/>
  <c r="H28" i="4"/>
  <c r="H167" i="4"/>
  <c r="H66" i="4"/>
  <c r="H206" i="4"/>
  <c r="H104" i="4"/>
  <c r="H53" i="4"/>
  <c r="H180" i="4"/>
  <c r="H78" i="4"/>
  <c r="H219" i="4"/>
  <c r="H154" i="4"/>
  <c r="H193" i="4"/>
  <c r="H142" i="4"/>
  <c r="H91" i="4"/>
  <c r="H40" i="4"/>
  <c r="H2" i="4"/>
  <c r="E35" i="5"/>
  <c r="H116" i="4"/>
  <c r="U16" i="1"/>
  <c r="R33" i="1" l="1"/>
  <c r="F219" i="4" s="1"/>
  <c r="Q33" i="1"/>
  <c r="V33" i="1" s="1"/>
  <c r="AD33" i="1" s="1"/>
  <c r="D226" i="4"/>
  <c r="F220" i="4" s="1"/>
  <c r="D213" i="4"/>
  <c r="F207" i="4" s="1"/>
  <c r="R32" i="1"/>
  <c r="F206" i="4" s="1"/>
  <c r="Q32" i="1"/>
  <c r="V32" i="1" s="1"/>
  <c r="AD32" i="1" s="1"/>
  <c r="R31" i="1"/>
  <c r="F193" i="4" s="1"/>
  <c r="Q31" i="1"/>
  <c r="V31" i="1" s="1"/>
  <c r="AD31" i="1" s="1"/>
  <c r="D200" i="4"/>
  <c r="F194" i="4" s="1"/>
  <c r="R30" i="1"/>
  <c r="F180" i="4" s="1"/>
  <c r="Q30" i="1"/>
  <c r="V30" i="1" s="1"/>
  <c r="AD30" i="1" s="1"/>
  <c r="D187" i="4"/>
  <c r="F181" i="4" s="1"/>
  <c r="R29" i="1"/>
  <c r="F167" i="4" s="1"/>
  <c r="Q29" i="1"/>
  <c r="V29" i="1" s="1"/>
  <c r="AD29" i="1" s="1"/>
  <c r="D174" i="4"/>
  <c r="F168" i="4" s="1"/>
  <c r="D161" i="4"/>
  <c r="F155" i="4" s="1"/>
  <c r="AH28" i="1"/>
  <c r="R27" i="1"/>
  <c r="F142" i="4" s="1"/>
  <c r="Q27" i="1"/>
  <c r="V27" i="1" s="1"/>
  <c r="AD27" i="1" s="1"/>
  <c r="D149" i="4"/>
  <c r="F143" i="4" s="1"/>
  <c r="R26" i="1"/>
  <c r="F129" i="4" s="1"/>
  <c r="Q26" i="1"/>
  <c r="V26" i="1" s="1"/>
  <c r="AD26" i="1" s="1"/>
  <c r="D136" i="4"/>
  <c r="F130" i="4" s="1"/>
  <c r="R25" i="1"/>
  <c r="F116" i="4" s="1"/>
  <c r="Q25" i="1"/>
  <c r="V25" i="1" s="1"/>
  <c r="AD25" i="1" s="1"/>
  <c r="D123" i="4"/>
  <c r="F117" i="4" s="1"/>
  <c r="Q24" i="1"/>
  <c r="V24" i="1" s="1"/>
  <c r="AD24" i="1" s="1"/>
  <c r="R24" i="1"/>
  <c r="F104" i="4" s="1"/>
  <c r="D111" i="4"/>
  <c r="F105" i="4" s="1"/>
  <c r="F92" i="4"/>
  <c r="R23" i="1"/>
  <c r="F91" i="4" s="1"/>
  <c r="Q23" i="1"/>
  <c r="V23" i="1" s="1"/>
  <c r="AD23" i="1" s="1"/>
  <c r="D98" i="4"/>
  <c r="R22" i="1"/>
  <c r="F78" i="4" s="1"/>
  <c r="Q22" i="1"/>
  <c r="V22" i="1" s="1"/>
  <c r="AD22" i="1" s="1"/>
  <c r="D85" i="4"/>
  <c r="F79" i="4" s="1"/>
  <c r="D73" i="4"/>
  <c r="F67" i="4" s="1"/>
  <c r="D35" i="4"/>
  <c r="F29" i="4" s="1"/>
  <c r="D60" i="4"/>
  <c r="F54" i="4" s="1"/>
  <c r="D47" i="4"/>
  <c r="F41" i="4" s="1"/>
  <c r="D9" i="4"/>
  <c r="F3" i="4" s="1"/>
  <c r="J54" i="5"/>
  <c r="J56" i="5" s="1"/>
  <c r="AH19" i="1"/>
  <c r="R19" i="1" s="1"/>
  <c r="F40" i="4" s="1"/>
  <c r="AH21" i="1"/>
  <c r="R21" i="1" s="1"/>
  <c r="F66" i="4" s="1"/>
  <c r="AH18" i="1"/>
  <c r="R18" i="1" s="1"/>
  <c r="F28" i="4" s="1"/>
  <c r="AH20" i="1"/>
  <c r="R20" i="1" s="1"/>
  <c r="F53" i="4" s="1"/>
  <c r="AH16" i="1"/>
  <c r="I54" i="5"/>
  <c r="I56" i="5" s="1"/>
  <c r="V6" i="5" s="1"/>
  <c r="I7" i="40" s="1"/>
  <c r="E54" i="5"/>
  <c r="R6" i="5" s="1"/>
  <c r="E7" i="40" s="1"/>
  <c r="D41" i="5"/>
  <c r="D48" i="5"/>
  <c r="D52" i="5"/>
  <c r="D45" i="5"/>
  <c r="D50" i="5"/>
  <c r="D37" i="5"/>
  <c r="D38" i="5"/>
  <c r="D44" i="5"/>
  <c r="D42" i="5"/>
  <c r="D49" i="5"/>
  <c r="D53" i="5"/>
  <c r="D39" i="5"/>
  <c r="D46" i="5"/>
  <c r="D51" i="5"/>
  <c r="D40" i="5"/>
  <c r="D47" i="5"/>
  <c r="D36" i="5"/>
  <c r="D34" i="5"/>
  <c r="D43" i="5"/>
  <c r="G46" i="5"/>
  <c r="G42" i="5"/>
  <c r="G44" i="5"/>
  <c r="F35" i="5"/>
  <c r="B35" i="5"/>
  <c r="AF36" i="1"/>
  <c r="AE36" i="1"/>
  <c r="AB36" i="1"/>
  <c r="Z36" i="1"/>
  <c r="R28" i="1" l="1"/>
  <c r="F154" i="4" s="1"/>
  <c r="Q28" i="1"/>
  <c r="V28" i="1" s="1"/>
  <c r="AD28" i="1" s="1"/>
  <c r="W6" i="5"/>
  <c r="Q16" i="1"/>
  <c r="R16" i="1"/>
  <c r="F2" i="4" s="1"/>
  <c r="Q18" i="1"/>
  <c r="Q21" i="1"/>
  <c r="Q20" i="1"/>
  <c r="Q19" i="1"/>
  <c r="C34" i="5"/>
  <c r="Q6" i="5" s="1"/>
  <c r="D7" i="40" s="1"/>
  <c r="Q8" i="5"/>
  <c r="D9" i="40" s="1"/>
  <c r="G45" i="5"/>
  <c r="G35" i="5"/>
  <c r="B45" i="5"/>
  <c r="Y27" i="1"/>
  <c r="AC27" i="1"/>
  <c r="D129" i="4"/>
  <c r="I132" i="4" s="1"/>
  <c r="F44" i="5"/>
  <c r="B48" i="5"/>
  <c r="Y30" i="1"/>
  <c r="AC30" i="1"/>
  <c r="F46" i="5"/>
  <c r="B40" i="5"/>
  <c r="Y22" i="1"/>
  <c r="AC22" i="1"/>
  <c r="G53" i="5"/>
  <c r="D167" i="4"/>
  <c r="I170" i="4" s="1"/>
  <c r="F47" i="5"/>
  <c r="D193" i="4"/>
  <c r="I196" i="4" s="1"/>
  <c r="F49" i="5"/>
  <c r="D78" i="4"/>
  <c r="I81" i="4" s="1"/>
  <c r="F40" i="5"/>
  <c r="F37" i="5"/>
  <c r="D104" i="4"/>
  <c r="I107" i="4" s="1"/>
  <c r="F42" i="5"/>
  <c r="B49" i="5"/>
  <c r="Y31" i="1"/>
  <c r="AC31" i="1"/>
  <c r="B42" i="5"/>
  <c r="AC24" i="1"/>
  <c r="Y24" i="1"/>
  <c r="F39" i="5"/>
  <c r="D142" i="4"/>
  <c r="I145" i="4" s="1"/>
  <c r="F45" i="5"/>
  <c r="G36" i="5"/>
  <c r="D180" i="4"/>
  <c r="I183" i="4" s="1"/>
  <c r="F48" i="5"/>
  <c r="W3" i="1"/>
  <c r="D154" i="4" l="1"/>
  <c r="I157" i="4" s="1"/>
  <c r="V16" i="1"/>
  <c r="V21" i="1"/>
  <c r="AD21" i="1" s="1"/>
  <c r="V18" i="1"/>
  <c r="AD18" i="1" s="1"/>
  <c r="V19" i="1"/>
  <c r="AD19" i="1" s="1"/>
  <c r="V20" i="1"/>
  <c r="AD20" i="1" s="1"/>
  <c r="D66" i="4"/>
  <c r="I69" i="4" s="1"/>
  <c r="D40" i="4"/>
  <c r="I43" i="4" s="1"/>
  <c r="D181" i="4"/>
  <c r="D105" i="4"/>
  <c r="D168" i="4"/>
  <c r="D79" i="4"/>
  <c r="D155" i="4"/>
  <c r="D143" i="4"/>
  <c r="D194" i="4"/>
  <c r="D130" i="4"/>
  <c r="F34" i="5"/>
  <c r="D2" i="4"/>
  <c r="I5" i="4" s="1"/>
  <c r="Q10" i="5"/>
  <c r="D11" i="40" s="1"/>
  <c r="Q12" i="5"/>
  <c r="D13" i="40" s="1"/>
  <c r="G41" i="5"/>
  <c r="G47" i="5"/>
  <c r="G49" i="5"/>
  <c r="G48" i="5"/>
  <c r="G40" i="5"/>
  <c r="G39" i="5"/>
  <c r="G37" i="5"/>
  <c r="AG24" i="1"/>
  <c r="AG31" i="1"/>
  <c r="AG22" i="1"/>
  <c r="AG30" i="1"/>
  <c r="B41" i="5"/>
  <c r="B50" i="5"/>
  <c r="AC32" i="1"/>
  <c r="Y32" i="1"/>
  <c r="B52" i="5"/>
  <c r="Y34" i="1"/>
  <c r="AC34" i="1"/>
  <c r="F53" i="5"/>
  <c r="B46" i="5"/>
  <c r="AC28" i="1"/>
  <c r="Y28" i="1"/>
  <c r="D219" i="4"/>
  <c r="I222" i="4" s="1"/>
  <c r="F51" i="5"/>
  <c r="D53" i="4"/>
  <c r="I56" i="4" s="1"/>
  <c r="F38" i="5"/>
  <c r="AC19" i="1"/>
  <c r="Y19" i="1"/>
  <c r="B44" i="5"/>
  <c r="Y26" i="1"/>
  <c r="AC26" i="1"/>
  <c r="D28" i="4"/>
  <c r="I31" i="4" s="1"/>
  <c r="F36" i="5"/>
  <c r="D206" i="4"/>
  <c r="I209" i="4" s="1"/>
  <c r="F50" i="5"/>
  <c r="F52" i="5"/>
  <c r="D91" i="4"/>
  <c r="I94" i="4" s="1"/>
  <c r="F41" i="5"/>
  <c r="D16" i="4"/>
  <c r="B47" i="5"/>
  <c r="AC29" i="1"/>
  <c r="Y29" i="1"/>
  <c r="D116" i="4"/>
  <c r="I119" i="4" s="1"/>
  <c r="F43" i="5"/>
  <c r="AC17" i="1"/>
  <c r="Y17" i="1"/>
  <c r="AC20" i="1" l="1"/>
  <c r="B38" i="5"/>
  <c r="Y20" i="1"/>
  <c r="B37" i="5"/>
  <c r="Y16" i="1"/>
  <c r="AD16" i="1"/>
  <c r="B34" i="5"/>
  <c r="V36" i="1"/>
  <c r="Z37" i="1" s="1"/>
  <c r="D41" i="4"/>
  <c r="D67" i="4"/>
  <c r="B39" i="5"/>
  <c r="Y21" i="1"/>
  <c r="AC21" i="1"/>
  <c r="D92" i="4"/>
  <c r="D117" i="4"/>
  <c r="D207" i="4"/>
  <c r="D54" i="4"/>
  <c r="D220" i="4"/>
  <c r="G34" i="5"/>
  <c r="D3" i="4"/>
  <c r="G52" i="5"/>
  <c r="AC23" i="1"/>
  <c r="Y23" i="1"/>
  <c r="G50" i="5"/>
  <c r="G51" i="5"/>
  <c r="G38" i="5"/>
  <c r="AG29" i="1"/>
  <c r="F54" i="5"/>
  <c r="S6" i="5" s="1"/>
  <c r="F7" i="40" s="1"/>
  <c r="AG19" i="1"/>
  <c r="AG28" i="1"/>
  <c r="AG26" i="1"/>
  <c r="B51" i="5"/>
  <c r="AC33" i="1"/>
  <c r="Y33" i="1"/>
  <c r="AG34" i="1"/>
  <c r="B53" i="5"/>
  <c r="Y35" i="1"/>
  <c r="AC35" i="1"/>
  <c r="B36" i="5"/>
  <c r="Y18" i="1"/>
  <c r="AC18" i="1"/>
  <c r="C54" i="5"/>
  <c r="AG32" i="1"/>
  <c r="B43" i="5"/>
  <c r="Y25" i="1"/>
  <c r="AC25" i="1"/>
  <c r="AG17" i="1"/>
  <c r="AG20" i="1" l="1"/>
  <c r="AG21" i="1"/>
  <c r="AG23" i="1"/>
  <c r="AG33" i="1"/>
  <c r="G43" i="5"/>
  <c r="G54" i="5" s="1"/>
  <c r="G56" i="5" s="1"/>
  <c r="T6" i="5" s="1"/>
  <c r="G7" i="40" s="1"/>
  <c r="B54" i="5"/>
  <c r="P6" i="5" s="1"/>
  <c r="C7" i="40" s="1"/>
  <c r="AG35" i="1"/>
  <c r="AG18" i="1"/>
  <c r="AG25" i="1"/>
  <c r="AC16" i="1"/>
  <c r="AC36" i="1" s="1"/>
  <c r="AG27" i="1" l="1"/>
  <c r="Y36" i="1"/>
  <c r="AD36" i="1" l="1"/>
  <c r="D29" i="4" l="1"/>
  <c r="AA36" i="1"/>
  <c r="AG36" i="1" s="1"/>
  <c r="AG40" i="1" s="1"/>
  <c r="AG16" i="1"/>
  <c r="AF39" i="1" l="1"/>
  <c r="AG41" i="1" l="1"/>
  <c r="D40" i="9" s="1"/>
  <c r="D42" i="9" s="1"/>
</calcChain>
</file>

<file path=xl/sharedStrings.xml><?xml version="1.0" encoding="utf-8"?>
<sst xmlns="http://schemas.openxmlformats.org/spreadsheetml/2006/main" count="3740" uniqueCount="429">
  <si>
    <t>Location</t>
  </si>
  <si>
    <t>Qty</t>
  </si>
  <si>
    <t>Track</t>
  </si>
  <si>
    <t>inches/ track</t>
  </si>
  <si>
    <t>total feet.</t>
  </si>
  <si>
    <t>inches suspend</t>
  </si>
  <si>
    <t>Ceil. Height</t>
  </si>
  <si>
    <t># drops</t>
  </si>
  <si>
    <t># bend</t>
  </si>
  <si>
    <t xml:space="preserve"># </t>
  </si>
  <si>
    <t>curtain size</t>
  </si>
  <si>
    <t>mesh size</t>
  </si>
  <si>
    <t>yards</t>
  </si>
  <si>
    <t>comments</t>
  </si>
  <si>
    <t>Installation</t>
  </si>
  <si>
    <t>Workroom</t>
  </si>
  <si>
    <t>Bill To:</t>
  </si>
  <si>
    <t xml:space="preserve">Office </t>
  </si>
  <si>
    <t>Phone</t>
  </si>
  <si>
    <t>Mobile</t>
  </si>
  <si>
    <t>Email</t>
  </si>
  <si>
    <t>Job:</t>
  </si>
  <si>
    <t>Site</t>
  </si>
  <si>
    <t>Contact</t>
  </si>
  <si>
    <t xml:space="preserve">Ship To: </t>
  </si>
  <si>
    <t>Account Exec.</t>
  </si>
  <si>
    <t>Fabrication</t>
  </si>
  <si>
    <t>Bends</t>
  </si>
  <si>
    <t>Hardware</t>
  </si>
  <si>
    <t>Fabric</t>
  </si>
  <si>
    <t>Mesh</t>
  </si>
  <si>
    <t>Other</t>
  </si>
  <si>
    <t>Totals</t>
  </si>
  <si>
    <t>Fabric:</t>
  </si>
  <si>
    <t>Mount:</t>
  </si>
  <si>
    <t>Track:</t>
  </si>
  <si>
    <t>SKS Track</t>
  </si>
  <si>
    <t>X</t>
  </si>
  <si>
    <t>Remember to set parameters</t>
  </si>
  <si>
    <t>20"</t>
  </si>
  <si>
    <t>22"</t>
  </si>
  <si>
    <t>28"</t>
  </si>
  <si>
    <t>36"</t>
  </si>
  <si>
    <t>Fabrication/Yard</t>
  </si>
  <si>
    <t>Track/foot</t>
  </si>
  <si>
    <t>Fabric Price</t>
  </si>
  <si>
    <t>Bend Price</t>
  </si>
  <si>
    <t>MESH</t>
  </si>
  <si>
    <t>Fullness %</t>
  </si>
  <si>
    <t>Travel</t>
  </si>
  <si>
    <t>Measure</t>
  </si>
  <si>
    <t>Tax Rate</t>
  </si>
  <si>
    <t>Sales Tax</t>
  </si>
  <si>
    <t>Taxable: WA, CA, ID</t>
  </si>
  <si>
    <t>SUBTOTAL</t>
  </si>
  <si>
    <t>TOTAL</t>
  </si>
  <si>
    <t>Clear-ance</t>
  </si>
  <si>
    <t>Pan</t>
  </si>
  <si>
    <t>Row 16</t>
  </si>
  <si>
    <t>Row 17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</si>
  <si>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</si>
  <si>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</si>
  <si>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</si>
  <si>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</si>
  <si>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</si>
  <si>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</si>
  <si>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</si>
  <si>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</si>
  <si>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</si>
  <si>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</si>
  <si>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</si>
  <si>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</si>
  <si>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</si>
  <si>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Line 1</t>
  </si>
  <si>
    <t>Name</t>
  </si>
  <si>
    <t>Finish Size</t>
  </si>
  <si>
    <t>Cut Size</t>
  </si>
  <si>
    <t xml:space="preserve"> 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</si>
  <si>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</si>
  <si>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</si>
  <si>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</si>
  <si>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</si>
  <si>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</si>
  <si>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</si>
  <si>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</si>
  <si>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</si>
  <si>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</si>
  <si>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</si>
  <si>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</si>
  <si>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</si>
  <si>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</si>
  <si>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</si>
  <si>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</si>
  <si>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</si>
  <si>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</si>
  <si>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</si>
  <si>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</si>
  <si>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Page #</t>
  </si>
  <si>
    <t>Shade Reference</t>
  </si>
  <si>
    <t>P1-1</t>
  </si>
  <si>
    <t>P2-21</t>
  </si>
  <si>
    <t>P1-2</t>
  </si>
  <si>
    <t>P2-22</t>
  </si>
  <si>
    <t>P1-3</t>
  </si>
  <si>
    <t>P2-23</t>
  </si>
  <si>
    <t>P1-4</t>
  </si>
  <si>
    <t>P2-24</t>
  </si>
  <si>
    <t>P1-5</t>
  </si>
  <si>
    <t>P2-25</t>
  </si>
  <si>
    <t>P1-6</t>
  </si>
  <si>
    <t>P1-7</t>
  </si>
  <si>
    <t>P1-8</t>
  </si>
  <si>
    <t>P1-9</t>
  </si>
  <si>
    <t>P1-10</t>
  </si>
  <si>
    <t>P1-11</t>
  </si>
  <si>
    <t>P1-12</t>
  </si>
  <si>
    <t>P1-13</t>
  </si>
  <si>
    <t>P1-14</t>
  </si>
  <si>
    <t>P1-15</t>
  </si>
  <si>
    <t>P1-16</t>
  </si>
  <si>
    <t>P1-17</t>
  </si>
  <si>
    <t>P1-18</t>
  </si>
  <si>
    <t>P1-19</t>
  </si>
  <si>
    <t>P1-20</t>
  </si>
  <si>
    <t>P1-21</t>
  </si>
  <si>
    <t>P1-22</t>
  </si>
  <si>
    <t>P1-23</t>
  </si>
  <si>
    <t>P1-24</t>
  </si>
  <si>
    <t>P1-25</t>
  </si>
  <si>
    <t>Page</t>
  </si>
  <si>
    <t>Grommets</t>
  </si>
  <si>
    <t>Mesh Size</t>
  </si>
  <si>
    <t>Ceiling Height</t>
  </si>
  <si>
    <t>84" - 95"</t>
  </si>
  <si>
    <t>96" - 102"</t>
  </si>
  <si>
    <t>103 - 108"</t>
  </si>
  <si>
    <t>109" and Higher</t>
  </si>
  <si>
    <t>Job Number</t>
  </si>
  <si>
    <t>Stentorian Data</t>
  </si>
  <si>
    <t>Weights</t>
  </si>
  <si>
    <t xml:space="preserve"> Fabric Yards</t>
  </si>
  <si>
    <t>Snaps</t>
  </si>
  <si>
    <t>Snap Tape</t>
  </si>
  <si>
    <t>Twill Tape</t>
  </si>
  <si>
    <t>12"</t>
  </si>
  <si>
    <t>A</t>
  </si>
  <si>
    <t>B</t>
  </si>
  <si>
    <t>C</t>
  </si>
  <si>
    <t>D</t>
  </si>
  <si>
    <t>Row 31</t>
  </si>
  <si>
    <t>Row 32</t>
  </si>
  <si>
    <t>Row 33</t>
  </si>
  <si>
    <t>Row 34</t>
  </si>
  <si>
    <t>Row 35</t>
  </si>
  <si>
    <t>Password for sheet protection = Colton</t>
  </si>
  <si>
    <t>Inches</t>
  </si>
  <si>
    <t>Yards</t>
  </si>
  <si>
    <t>Tie Backs</t>
  </si>
  <si>
    <t>Tie Back</t>
  </si>
  <si>
    <t># of Tie Backs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</si>
  <si>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</si>
  <si>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</si>
  <si>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</si>
  <si>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</si>
  <si>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</si>
  <si>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</si>
  <si>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</si>
  <si>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</si>
  <si>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</si>
  <si>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</si>
  <si>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</si>
  <si>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</si>
  <si>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</si>
  <si>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</si>
  <si>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</si>
  <si>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</si>
  <si>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 Panels</t>
  </si>
  <si>
    <t>Curtain Ties</t>
  </si>
  <si>
    <t>Total Ties</t>
  </si>
  <si>
    <t>Price Adjustment</t>
  </si>
  <si>
    <t>Category</t>
  </si>
  <si>
    <t>Quotation</t>
  </si>
  <si>
    <t>Bid Date:</t>
  </si>
  <si>
    <t>Customer:</t>
  </si>
  <si>
    <t>Address:</t>
  </si>
  <si>
    <t>Attention:</t>
  </si>
  <si>
    <t>Email:</t>
  </si>
  <si>
    <t>Cell:</t>
  </si>
  <si>
    <t>Project:</t>
  </si>
  <si>
    <t>We are pleased to submit to you the following bid for your consideration:</t>
  </si>
  <si>
    <t>Product:</t>
  </si>
  <si>
    <t>Material:</t>
  </si>
  <si>
    <t>Location:</t>
  </si>
  <si>
    <t xml:space="preserve">**NOTE: </t>
  </si>
  <si>
    <t>Installation Included</t>
  </si>
  <si>
    <t>Total Bid</t>
  </si>
  <si>
    <t>(If Applicable, Confirm Rate)</t>
  </si>
  <si>
    <t xml:space="preserve">Quote is valid for 60 days from Bid Date. </t>
  </si>
  <si>
    <t>Submitted by:</t>
  </si>
  <si>
    <t>Accepted by:</t>
  </si>
  <si>
    <t>Account Executive</t>
  </si>
  <si>
    <t>Customer Signature</t>
  </si>
  <si>
    <t>Colton Inc.</t>
  </si>
  <si>
    <t>Delivery Included</t>
  </si>
  <si>
    <t xml:space="preserve">Will Call </t>
  </si>
  <si>
    <t>Shipping Included</t>
  </si>
  <si>
    <t>Shipping NOT Included</t>
  </si>
  <si>
    <t>Shipping To Be Determined</t>
  </si>
  <si>
    <t>Fabric Width</t>
  </si>
  <si>
    <t>**To Calculate flat panel, set fullness to 1%</t>
  </si>
  <si>
    <t>Override</t>
  </si>
  <si>
    <t>P2-1</t>
  </si>
  <si>
    <t>P3-1</t>
  </si>
  <si>
    <t>P4-1</t>
  </si>
  <si>
    <t>P5-1</t>
  </si>
  <si>
    <t>P6-1</t>
  </si>
  <si>
    <t>P2-2</t>
  </si>
  <si>
    <t>P3-2</t>
  </si>
  <si>
    <t>P4-2</t>
  </si>
  <si>
    <t>P5-2</t>
  </si>
  <si>
    <t>P6-2</t>
  </si>
  <si>
    <t>P2-3</t>
  </si>
  <si>
    <t>P3-3</t>
  </si>
  <si>
    <t>P4-3</t>
  </si>
  <si>
    <t>P5-3</t>
  </si>
  <si>
    <t>P6-3</t>
  </si>
  <si>
    <t>P2-4</t>
  </si>
  <si>
    <t>P3-4</t>
  </si>
  <si>
    <t>P4-4</t>
  </si>
  <si>
    <t>P5-4</t>
  </si>
  <si>
    <t>P6-4</t>
  </si>
  <si>
    <t>P2-5</t>
  </si>
  <si>
    <t>P3-5</t>
  </si>
  <si>
    <t>P4-5</t>
  </si>
  <si>
    <t>P5-5</t>
  </si>
  <si>
    <t>P6-5</t>
  </si>
  <si>
    <t>P2-6</t>
  </si>
  <si>
    <t>P3-6</t>
  </si>
  <si>
    <t>P4-6</t>
  </si>
  <si>
    <t>P5-6</t>
  </si>
  <si>
    <t>P6-6</t>
  </si>
  <si>
    <t>P2-7</t>
  </si>
  <si>
    <t>P3-7</t>
  </si>
  <si>
    <t>P4-7</t>
  </si>
  <si>
    <t>P5-7</t>
  </si>
  <si>
    <t>P6-7</t>
  </si>
  <si>
    <t>P2-8</t>
  </si>
  <si>
    <t>P3-8</t>
  </si>
  <si>
    <t>P4-8</t>
  </si>
  <si>
    <t>P5-8</t>
  </si>
  <si>
    <t>P6-8</t>
  </si>
  <si>
    <t>P2-9</t>
  </si>
  <si>
    <t>P3-9</t>
  </si>
  <si>
    <t>P4-9</t>
  </si>
  <si>
    <t>P5-9</t>
  </si>
  <si>
    <t>P6-9</t>
  </si>
  <si>
    <t>P2-10</t>
  </si>
  <si>
    <t>P3-10</t>
  </si>
  <si>
    <t>P4-10</t>
  </si>
  <si>
    <t>P5-10</t>
  </si>
  <si>
    <t>P6-10</t>
  </si>
  <si>
    <t>P2-11</t>
  </si>
  <si>
    <t>P3-11</t>
  </si>
  <si>
    <t>P4-11</t>
  </si>
  <si>
    <t>P5-11</t>
  </si>
  <si>
    <t>P6-11</t>
  </si>
  <si>
    <t>P2-12</t>
  </si>
  <si>
    <t>P3-12</t>
  </si>
  <si>
    <t>P4-12</t>
  </si>
  <si>
    <t>P5-12</t>
  </si>
  <si>
    <t>P6-12</t>
  </si>
  <si>
    <t>P2-13</t>
  </si>
  <si>
    <t>P3-13</t>
  </si>
  <si>
    <t>P4-13</t>
  </si>
  <si>
    <t>P5-13</t>
  </si>
  <si>
    <t>P6-13</t>
  </si>
  <si>
    <t>P2-14</t>
  </si>
  <si>
    <t>P3-14</t>
  </si>
  <si>
    <t>P4-14</t>
  </si>
  <si>
    <t>P5-14</t>
  </si>
  <si>
    <t>P6-14</t>
  </si>
  <si>
    <t>P2-15</t>
  </si>
  <si>
    <t>P3-15</t>
  </si>
  <si>
    <t>P4-15</t>
  </si>
  <si>
    <t>P5-15</t>
  </si>
  <si>
    <t>P6-15</t>
  </si>
  <si>
    <t>P2-16</t>
  </si>
  <si>
    <t>P3-16</t>
  </si>
  <si>
    <t>P4-16</t>
  </si>
  <si>
    <t>P5-16</t>
  </si>
  <si>
    <t>P6-16</t>
  </si>
  <si>
    <t>P2-17</t>
  </si>
  <si>
    <t>P3-17</t>
  </si>
  <si>
    <t>P4-17</t>
  </si>
  <si>
    <t>P5-17</t>
  </si>
  <si>
    <t>P6-17</t>
  </si>
  <si>
    <t>P2-18</t>
  </si>
  <si>
    <t>P3-18</t>
  </si>
  <si>
    <t>P4-18</t>
  </si>
  <si>
    <t>P5-18</t>
  </si>
  <si>
    <t>P6-18</t>
  </si>
  <si>
    <t>P2-19</t>
  </si>
  <si>
    <t>P3-19</t>
  </si>
  <si>
    <t>P4-19</t>
  </si>
  <si>
    <t>P5-19</t>
  </si>
  <si>
    <t>P6-19</t>
  </si>
  <si>
    <t>P2-20</t>
  </si>
  <si>
    <t>P3-20</t>
  </si>
  <si>
    <t>P4-20</t>
  </si>
  <si>
    <t>P5-20</t>
  </si>
  <si>
    <t>P6-20</t>
  </si>
  <si>
    <t>P3-21</t>
  </si>
  <si>
    <t>P4-21</t>
  </si>
  <si>
    <t>P5-21</t>
  </si>
  <si>
    <t>P6-21</t>
  </si>
  <si>
    <t>P3-22</t>
  </si>
  <si>
    <t>P4-22</t>
  </si>
  <si>
    <t>P5-22</t>
  </si>
  <si>
    <t>P6-22</t>
  </si>
  <si>
    <t>P3-23</t>
  </si>
  <si>
    <t>P4-23</t>
  </si>
  <si>
    <t>P5-23</t>
  </si>
  <si>
    <t>P6-23</t>
  </si>
  <si>
    <t>P3-24</t>
  </si>
  <si>
    <t>P4-24</t>
  </si>
  <si>
    <t>P5-24</t>
  </si>
  <si>
    <t>P6-24</t>
  </si>
  <si>
    <t>P3-25</t>
  </si>
  <si>
    <t>P4-25</t>
  </si>
  <si>
    <t>P5-25</t>
  </si>
  <si>
    <t>P6-25</t>
  </si>
  <si>
    <t>DUE DATE:</t>
  </si>
  <si>
    <t>Pg 2,3,4 Subtotal</t>
  </si>
  <si>
    <t>Tax Rate:</t>
  </si>
  <si>
    <t>Taxable Subtotal</t>
  </si>
  <si>
    <t>Hardware Kits</t>
  </si>
  <si>
    <t>Carriers</t>
  </si>
  <si>
    <t>End caps</t>
  </si>
  <si>
    <t>Brackets</t>
  </si>
  <si>
    <t>Feet</t>
  </si>
  <si>
    <t>End Caps</t>
  </si>
  <si>
    <t xml:space="preserve">  Please note that all payments made with credit cards will be charged an additional 4% processing fee.</t>
  </si>
  <si>
    <t>Prices Updated 5/2023</t>
  </si>
  <si>
    <t>Admin Fees</t>
  </si>
  <si>
    <t>SUBTOTAL 4 Pgs</t>
  </si>
  <si>
    <t>&lt; $500</t>
  </si>
  <si>
    <t>$500 - $1000</t>
  </si>
  <si>
    <t>$1000 - $3000</t>
  </si>
  <si>
    <t>$3000 - $8000</t>
  </si>
  <si>
    <t>$8000 +</t>
  </si>
  <si>
    <t>ADMIN FEES</t>
  </si>
  <si>
    <t>P7-1</t>
  </si>
  <si>
    <t>P7-2</t>
  </si>
  <si>
    <t>P7-3</t>
  </si>
  <si>
    <t>P7-4</t>
  </si>
  <si>
    <t>P7-5</t>
  </si>
  <si>
    <t>P7-6</t>
  </si>
  <si>
    <t>P7-7</t>
  </si>
  <si>
    <t>P7-8</t>
  </si>
  <si>
    <t>P7-9</t>
  </si>
  <si>
    <t>P7-10</t>
  </si>
  <si>
    <t>P7-11</t>
  </si>
  <si>
    <t>P7-12</t>
  </si>
  <si>
    <t>P7-13</t>
  </si>
  <si>
    <t>P7-14</t>
  </si>
  <si>
    <t>P7-15</t>
  </si>
  <si>
    <t>P7-16</t>
  </si>
  <si>
    <t>P7-17</t>
  </si>
  <si>
    <t>P7-18</t>
  </si>
  <si>
    <t>P7-19</t>
  </si>
  <si>
    <t>P7-20</t>
  </si>
  <si>
    <t>P7-21</t>
  </si>
  <si>
    <t>P7-22</t>
  </si>
  <si>
    <t>P7-23</t>
  </si>
  <si>
    <t>P7-24</t>
  </si>
  <si>
    <t>P7-25</t>
  </si>
  <si>
    <t>P8-1</t>
  </si>
  <si>
    <t>P8-2</t>
  </si>
  <si>
    <t>P8-3</t>
  </si>
  <si>
    <t>P8-4</t>
  </si>
  <si>
    <t>P8-5</t>
  </si>
  <si>
    <t>P8-6</t>
  </si>
  <si>
    <t>P8-7</t>
  </si>
  <si>
    <t>P8-8</t>
  </si>
  <si>
    <t>P8-9</t>
  </si>
  <si>
    <t>P8-10</t>
  </si>
  <si>
    <t>P8-11</t>
  </si>
  <si>
    <t>P8-12</t>
  </si>
  <si>
    <t>P8-13</t>
  </si>
  <si>
    <t>P8-14</t>
  </si>
  <si>
    <t>P8-15</t>
  </si>
  <si>
    <t>P8-16</t>
  </si>
  <si>
    <t>P8-17</t>
  </si>
  <si>
    <t>P8-18</t>
  </si>
  <si>
    <t>P8-19</t>
  </si>
  <si>
    <t>P8-20</t>
  </si>
  <si>
    <t>P8-21</t>
  </si>
  <si>
    <t>P8-22</t>
  </si>
  <si>
    <t>P8-23</t>
  </si>
  <si>
    <t>P8-24</t>
  </si>
  <si>
    <t>P8-25</t>
  </si>
  <si>
    <t>Total Yards</t>
  </si>
  <si>
    <t>CUBICLE CURTAIN WORKSHEET</t>
  </si>
  <si>
    <t>1% Sales Fee</t>
  </si>
  <si>
    <t>Utah Valley University</t>
  </si>
  <si>
    <t>UVU HP Bldg (Lakeside Campus) - Cubical Curtains</t>
  </si>
  <si>
    <t>Tyler Lewis</t>
  </si>
  <si>
    <t>801.541.5519</t>
  </si>
  <si>
    <t>Steve</t>
  </si>
  <si>
    <t>Ceilng</t>
  </si>
  <si>
    <t>SKS White</t>
  </si>
  <si>
    <t>Design Craft - River Birch, Color: Willow</t>
  </si>
  <si>
    <t>Lab East</t>
  </si>
  <si>
    <t>Lab West</t>
  </si>
  <si>
    <t>Mario</t>
  </si>
  <si>
    <t>801.361.8165</t>
  </si>
  <si>
    <t>markidma@uvu.edu</t>
  </si>
  <si>
    <t>11074588@uvu.edu</t>
  </si>
  <si>
    <t>Orem, UT</t>
  </si>
  <si>
    <t>961 S. Geneva Road   (See Map)</t>
  </si>
  <si>
    <t>800 West University Pkwy</t>
  </si>
  <si>
    <t>Orem, UT  84058</t>
  </si>
  <si>
    <t>Steve Lee</t>
  </si>
  <si>
    <t>Steve@Coltoninc.com</t>
  </si>
  <si>
    <t>We look forward to supplying the above listed products, and invite your call with questions.</t>
  </si>
  <si>
    <t>Five (5) Cubicle Curtains with SKS track</t>
  </si>
  <si>
    <t>SKS Track by Colton, Color: White</t>
  </si>
  <si>
    <t>Fabric: River Birch by Design Craft, Color: Willow</t>
  </si>
  <si>
    <t>UVU Lakeside Campus, HP Building, Nursing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</si>
</sst>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[$-409]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MS Sans Serif"/>
    </font>
    <font>
      <b/>
      <sz val="10"/>
      <name val="MS Sans Serif"/>
    </font>
    <font>
      <b/>
      <sz val="12"/>
      <name val="MS Sans Serif"/>
      <family val="2"/>
    </font>
    <font>
      <b/>
      <sz val="12"/>
      <name val="Park-Street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36"/>
      <name val="Arial"/>
      <family val="2"/>
    </font>
    <font>
      <sz val="11"/>
      <name val="Arial"/>
      <family val="2"/>
    </font>
    <font>
      <b/>
      <sz val="28"/>
      <name val="Arial"/>
      <family val="2"/>
    </font>
    <font>
      <sz val="11"/>
      <name val="MS Sans Serif"/>
    </font>
    <font>
      <b/>
      <sz val="14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MS Sans Serif"/>
    </font>
    <font>
      <sz val="14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7.5"/>
      <color indexed="12"/>
      <name val="MS Sans Serif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9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FC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5" fillId="0" borderId="0"/>
    <xf numFmtId="0" fontId="16" fillId="0" borderId="0"/>
    <xf numFmtId="0" fontId="4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Alignment="1">
      <alignment horizontal="center"/>
    </xf>
    <xf numFmtId="44" fontId="8" fillId="0" borderId="23" xfId="1" applyFont="1" applyFill="1" applyBorder="1" applyAlignment="1">
      <alignment horizontal="center" wrapText="1"/>
    </xf>
    <xf numFmtId="44" fontId="8" fillId="0" borderId="24" xfId="1" applyFont="1" applyFill="1" applyBorder="1" applyAlignment="1">
      <alignment horizontal="center" wrapText="1"/>
    </xf>
    <xf numFmtId="164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left"/>
    </xf>
    <xf numFmtId="0" fontId="8" fillId="2" borderId="23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3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wrapText="1"/>
    </xf>
    <xf numFmtId="44" fontId="0" fillId="0" borderId="1" xfId="1" applyFont="1" applyBorder="1"/>
    <xf numFmtId="44" fontId="0" fillId="0" borderId="15" xfId="1" applyFont="1" applyBorder="1"/>
    <xf numFmtId="44" fontId="0" fillId="0" borderId="21" xfId="1" applyFont="1" applyBorder="1"/>
    <xf numFmtId="0" fontId="12" fillId="0" borderId="0" xfId="2"/>
    <xf numFmtId="0" fontId="14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15" fillId="0" borderId="0" xfId="2" applyFont="1" applyAlignment="1">
      <alignment horizontal="center"/>
    </xf>
    <xf numFmtId="0" fontId="12" fillId="0" borderId="0" xfId="2" applyAlignment="1">
      <alignment horizontal="left"/>
    </xf>
    <xf numFmtId="0" fontId="16" fillId="0" borderId="0" xfId="2" applyFont="1"/>
    <xf numFmtId="0" fontId="5" fillId="0" borderId="0" xfId="3"/>
    <xf numFmtId="0" fontId="5" fillId="0" borderId="31" xfId="3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5" fillId="0" borderId="11" xfId="3" applyBorder="1" applyAlignment="1">
      <alignment horizontal="center"/>
    </xf>
    <xf numFmtId="0" fontId="5" fillId="0" borderId="11" xfId="3" applyBorder="1"/>
    <xf numFmtId="44" fontId="8" fillId="0" borderId="33" xfId="1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5" fillId="0" borderId="0" xfId="0" applyFont="1"/>
    <xf numFmtId="0" fontId="19" fillId="0" borderId="0" xfId="0" applyFont="1"/>
    <xf numFmtId="0" fontId="5" fillId="0" borderId="2" xfId="0" applyFont="1" applyBorder="1" applyAlignment="1">
      <alignment wrapText="1"/>
    </xf>
    <xf numFmtId="0" fontId="5" fillId="0" borderId="2" xfId="0" applyFont="1" applyBorder="1"/>
    <xf numFmtId="164" fontId="0" fillId="7" borderId="30" xfId="0" applyNumberFormat="1" applyFill="1" applyBorder="1"/>
    <xf numFmtId="44" fontId="5" fillId="7" borderId="28" xfId="1" applyFont="1" applyFill="1" applyBorder="1" applyAlignment="1" applyProtection="1">
      <alignment horizontal="right"/>
    </xf>
    <xf numFmtId="164" fontId="0" fillId="8" borderId="9" xfId="0" applyNumberFormat="1" applyFill="1" applyBorder="1"/>
    <xf numFmtId="164" fontId="0" fillId="8" borderId="29" xfId="0" applyNumberFormat="1" applyFill="1" applyBorder="1"/>
    <xf numFmtId="0" fontId="0" fillId="5" borderId="4" xfId="0" applyFill="1" applyBorder="1"/>
    <xf numFmtId="1" fontId="0" fillId="0" borderId="0" xfId="1" applyNumberFormat="1" applyFont="1"/>
    <xf numFmtId="0" fontId="21" fillId="7" borderId="15" xfId="2" applyFont="1" applyFill="1" applyBorder="1" applyAlignment="1">
      <alignment horizontal="left"/>
    </xf>
    <xf numFmtId="0" fontId="22" fillId="7" borderId="15" xfId="2" applyFont="1" applyFill="1" applyBorder="1"/>
    <xf numFmtId="0" fontId="22" fillId="7" borderId="16" xfId="2" applyFont="1" applyFill="1" applyBorder="1"/>
    <xf numFmtId="0" fontId="24" fillId="0" borderId="15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left"/>
    </xf>
    <xf numFmtId="0" fontId="24" fillId="0" borderId="11" xfId="2" applyFont="1" applyBorder="1" applyAlignment="1">
      <alignment horizontal="center"/>
    </xf>
    <xf numFmtId="0" fontId="24" fillId="0" borderId="10" xfId="2" applyFont="1" applyBorder="1"/>
    <xf numFmtId="0" fontId="24" fillId="0" borderId="0" xfId="2" applyFont="1"/>
    <xf numFmtId="0" fontId="24" fillId="0" borderId="35" xfId="2" applyFont="1" applyBorder="1"/>
    <xf numFmtId="0" fontId="24" fillId="0" borderId="16" xfId="2" applyFont="1" applyBorder="1"/>
    <xf numFmtId="0" fontId="24" fillId="0" borderId="8" xfId="2" applyFont="1" applyBorder="1" applyAlignment="1">
      <alignment horizontal="left"/>
    </xf>
    <xf numFmtId="0" fontId="24" fillId="0" borderId="2" xfId="2" applyFont="1" applyBorder="1" applyAlignment="1">
      <alignment horizontal="left"/>
    </xf>
    <xf numFmtId="0" fontId="24" fillId="0" borderId="2" xfId="2" applyFont="1" applyBorder="1" applyAlignment="1">
      <alignment horizontal="center"/>
    </xf>
    <xf numFmtId="0" fontId="24" fillId="0" borderId="2" xfId="2" applyFont="1" applyBorder="1" applyAlignment="1">
      <alignment horizontal="right"/>
    </xf>
    <xf numFmtId="0" fontId="24" fillId="0" borderId="8" xfId="2" applyFont="1" applyBorder="1"/>
    <xf numFmtId="0" fontId="24" fillId="0" borderId="17" xfId="2" applyFont="1" applyBorder="1"/>
    <xf numFmtId="1" fontId="24" fillId="0" borderId="0" xfId="2" applyNumberFormat="1" applyFont="1" applyAlignment="1">
      <alignment horizontal="center"/>
    </xf>
    <xf numFmtId="12" fontId="22" fillId="0" borderId="0" xfId="2" applyNumberFormat="1" applyFont="1" applyAlignment="1">
      <alignment horizontal="center"/>
    </xf>
    <xf numFmtId="0" fontId="22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7" fillId="0" borderId="0" xfId="2" applyFont="1" applyAlignment="1">
      <alignment horizontal="center"/>
    </xf>
    <xf numFmtId="0" fontId="17" fillId="0" borderId="0" xfId="2" applyFont="1" applyAlignment="1">
      <alignment horizontal="left"/>
    </xf>
    <xf numFmtId="0" fontId="17" fillId="0" borderId="0" xfId="2" applyFont="1"/>
    <xf numFmtId="0" fontId="26" fillId="0" borderId="0" xfId="2" applyFont="1" applyAlignment="1">
      <alignment horizontal="center" vertical="center"/>
    </xf>
    <xf numFmtId="1" fontId="0" fillId="0" borderId="15" xfId="0" applyNumberFormat="1" applyBorder="1"/>
    <xf numFmtId="0" fontId="29" fillId="0" borderId="0" xfId="2" applyFont="1"/>
    <xf numFmtId="0" fontId="22" fillId="0" borderId="8" xfId="2" applyFont="1" applyBorder="1" applyAlignment="1">
      <alignment horizontal="left"/>
    </xf>
    <xf numFmtId="0" fontId="22" fillId="0" borderId="0" xfId="2" applyFont="1" applyAlignment="1">
      <alignment horizontal="left"/>
    </xf>
    <xf numFmtId="0" fontId="28" fillId="0" borderId="0" xfId="2" applyFont="1" applyAlignment="1">
      <alignment horizontal="center" vertical="center"/>
    </xf>
    <xf numFmtId="0" fontId="0" fillId="5" borderId="1" xfId="0" applyFill="1" applyBorder="1"/>
    <xf numFmtId="0" fontId="0" fillId="5" borderId="15" xfId="0" applyFill="1" applyBorder="1"/>
    <xf numFmtId="0" fontId="0" fillId="5" borderId="35" xfId="0" applyFill="1" applyBorder="1"/>
    <xf numFmtId="0" fontId="0" fillId="5" borderId="0" xfId="0" applyFill="1"/>
    <xf numFmtId="0" fontId="18" fillId="5" borderId="1" xfId="0" applyFont="1" applyFill="1" applyBorder="1"/>
    <xf numFmtId="2" fontId="0" fillId="5" borderId="35" xfId="0" applyNumberFormat="1" applyFill="1" applyBorder="1"/>
    <xf numFmtId="0" fontId="18" fillId="5" borderId="21" xfId="0" applyFont="1" applyFill="1" applyBorder="1"/>
    <xf numFmtId="44" fontId="0" fillId="5" borderId="31" xfId="1" applyFont="1" applyFill="1" applyBorder="1" applyProtection="1"/>
    <xf numFmtId="44" fontId="0" fillId="5" borderId="1" xfId="1" applyFont="1" applyFill="1" applyBorder="1" applyProtection="1"/>
    <xf numFmtId="44" fontId="5" fillId="5" borderId="1" xfId="1" applyFont="1" applyFill="1" applyBorder="1" applyProtection="1"/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2" borderId="9" xfId="0" applyFill="1" applyBorder="1" applyProtection="1">
      <protection locked="0"/>
    </xf>
    <xf numFmtId="44" fontId="6" fillId="0" borderId="25" xfId="1" applyFont="1" applyFill="1" applyBorder="1" applyAlignment="1" applyProtection="1">
      <alignment horizontal="center"/>
      <protection locked="0"/>
    </xf>
    <xf numFmtId="8" fontId="6" fillId="4" borderId="26" xfId="1" applyNumberFormat="1" applyFont="1" applyFill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8" fontId="6" fillId="4" borderId="19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44" fontId="6" fillId="0" borderId="20" xfId="1" applyFont="1" applyFill="1" applyBorder="1" applyAlignment="1" applyProtection="1">
      <alignment horizontal="center"/>
      <protection locked="0"/>
    </xf>
    <xf numFmtId="8" fontId="6" fillId="4" borderId="22" xfId="1" applyNumberFormat="1" applyFont="1" applyFill="1" applyBorder="1" applyAlignment="1" applyProtection="1">
      <alignment horizontal="center"/>
      <protection locked="0"/>
    </xf>
    <xf numFmtId="44" fontId="6" fillId="0" borderId="0" xfId="1" applyFont="1" applyFill="1" applyBorder="1" applyAlignment="1" applyProtection="1">
      <alignment horizontal="center"/>
      <protection locked="0"/>
    </xf>
    <xf numFmtId="164" fontId="6" fillId="4" borderId="0" xfId="1" applyNumberFormat="1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4" borderId="0" xfId="0" applyNumberFormat="1" applyFont="1" applyFill="1" applyAlignment="1" applyProtection="1">
      <alignment horizontal="center"/>
      <protection locked="0"/>
    </xf>
    <xf numFmtId="0" fontId="6" fillId="0" borderId="0" xfId="1" applyNumberFormat="1" applyFont="1" applyFill="1" applyBorder="1" applyAlignment="1" applyProtection="1">
      <alignment horizontal="center"/>
      <protection locked="0"/>
    </xf>
    <xf numFmtId="0" fontId="6" fillId="4" borderId="0" xfId="1" applyNumberFormat="1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44" fontId="0" fillId="9" borderId="3" xfId="1" applyFont="1" applyFill="1" applyBorder="1"/>
    <xf numFmtId="0" fontId="4" fillId="0" borderId="0" xfId="0" applyFont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3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9" xfId="0" applyBorder="1" applyProtection="1">
      <protection locked="0"/>
    </xf>
    <xf numFmtId="1" fontId="0" fillId="0" borderId="0" xfId="0" applyNumberFormat="1"/>
    <xf numFmtId="0" fontId="5" fillId="0" borderId="0" xfId="0" applyFont="1" applyAlignment="1">
      <alignment wrapText="1"/>
    </xf>
    <xf numFmtId="1" fontId="0" fillId="0" borderId="9" xfId="0" applyNumberFormat="1" applyBorder="1"/>
    <xf numFmtId="0" fontId="0" fillId="0" borderId="9" xfId="0" applyBorder="1"/>
    <xf numFmtId="1" fontId="0" fillId="0" borderId="34" xfId="0" applyNumberFormat="1" applyBorder="1"/>
    <xf numFmtId="1" fontId="5" fillId="0" borderId="15" xfId="0" applyNumberFormat="1" applyFont="1" applyBorder="1"/>
    <xf numFmtId="0" fontId="5" fillId="9" borderId="2" xfId="0" applyFont="1" applyFill="1" applyBorder="1" applyAlignment="1">
      <alignment wrapText="1"/>
    </xf>
    <xf numFmtId="1" fontId="0" fillId="9" borderId="0" xfId="0" applyNumberFormat="1" applyFill="1"/>
    <xf numFmtId="0" fontId="5" fillId="0" borderId="36" xfId="0" applyFont="1" applyBorder="1"/>
    <xf numFmtId="0" fontId="0" fillId="0" borderId="36" xfId="0" applyBorder="1"/>
    <xf numFmtId="0" fontId="0" fillId="0" borderId="2" xfId="0" applyBorder="1" applyProtection="1">
      <protection locked="0"/>
    </xf>
    <xf numFmtId="164" fontId="0" fillId="5" borderId="1" xfId="1" applyNumberFormat="1" applyFont="1" applyFill="1" applyBorder="1"/>
    <xf numFmtId="0" fontId="0" fillId="0" borderId="9" xfId="0" applyBorder="1" applyProtection="1">
      <protection locked="0"/>
    </xf>
    <xf numFmtId="0" fontId="24" fillId="0" borderId="11" xfId="2" applyFont="1" applyBorder="1" applyAlignment="1">
      <alignment horizontal="left"/>
    </xf>
    <xf numFmtId="164" fontId="0" fillId="0" borderId="1" xfId="1" applyNumberFormat="1" applyFont="1" applyFill="1" applyBorder="1"/>
    <xf numFmtId="0" fontId="29" fillId="0" borderId="10" xfId="2" applyFont="1" applyBorder="1"/>
    <xf numFmtId="49" fontId="0" fillId="0" borderId="0" xfId="0" applyNumberFormat="1" applyAlignment="1">
      <alignment horizontal="center" wrapText="1"/>
    </xf>
    <xf numFmtId="0" fontId="0" fillId="0" borderId="51" xfId="0" applyBorder="1" applyAlignment="1" applyProtection="1">
      <alignment horizontal="right"/>
      <protection locked="0"/>
    </xf>
    <xf numFmtId="0" fontId="0" fillId="5" borderId="37" xfId="0" applyFill="1" applyBorder="1"/>
    <xf numFmtId="0" fontId="0" fillId="0" borderId="37" xfId="0" applyBorder="1" applyProtection="1">
      <protection locked="0"/>
    </xf>
    <xf numFmtId="0" fontId="0" fillId="5" borderId="34" xfId="0" applyFill="1" applyBorder="1"/>
    <xf numFmtId="0" fontId="0" fillId="5" borderId="10" xfId="0" applyFill="1" applyBorder="1"/>
    <xf numFmtId="0" fontId="0" fillId="0" borderId="52" xfId="0" applyBorder="1" applyProtection="1">
      <protection locked="0"/>
    </xf>
    <xf numFmtId="0" fontId="0" fillId="0" borderId="53" xfId="0" applyBorder="1" applyProtection="1">
      <protection locked="0"/>
    </xf>
    <xf numFmtId="0" fontId="18" fillId="5" borderId="15" xfId="0" applyFont="1" applyFill="1" applyBorder="1"/>
    <xf numFmtId="0" fontId="0" fillId="0" borderId="21" xfId="0" applyBorder="1" applyProtection="1">
      <protection locked="0"/>
    </xf>
    <xf numFmtId="0" fontId="0" fillId="5" borderId="56" xfId="0" applyFill="1" applyBorder="1"/>
    <xf numFmtId="0" fontId="0" fillId="5" borderId="39" xfId="0" applyFill="1" applyBorder="1"/>
    <xf numFmtId="0" fontId="0" fillId="0" borderId="16" xfId="0" applyBorder="1" applyAlignment="1" applyProtection="1">
      <alignment horizontal="right"/>
      <protection locked="0"/>
    </xf>
    <xf numFmtId="0" fontId="0" fillId="0" borderId="54" xfId="0" applyBorder="1" applyAlignment="1" applyProtection="1">
      <alignment horizontal="right"/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38" xfId="0" applyFill="1" applyBorder="1"/>
    <xf numFmtId="0" fontId="0" fillId="0" borderId="36" xfId="0" applyBorder="1" applyAlignment="1">
      <alignment horizontal="center"/>
    </xf>
    <xf numFmtId="0" fontId="0" fillId="10" borderId="38" xfId="0" applyFill="1" applyBorder="1"/>
    <xf numFmtId="0" fontId="0" fillId="10" borderId="36" xfId="0" applyFill="1" applyBorder="1"/>
    <xf numFmtId="0" fontId="0" fillId="10" borderId="36" xfId="0" applyFill="1" applyBorder="1" applyProtection="1">
      <protection locked="0"/>
    </xf>
    <xf numFmtId="165" fontId="0" fillId="10" borderId="39" xfId="0" applyNumberFormat="1" applyFill="1" applyBorder="1"/>
    <xf numFmtId="0" fontId="0" fillId="10" borderId="14" xfId="0" applyFill="1" applyBorder="1"/>
    <xf numFmtId="0" fontId="0" fillId="10" borderId="12" xfId="0" applyFill="1" applyBorder="1"/>
    <xf numFmtId="0" fontId="0" fillId="10" borderId="12" xfId="0" applyFill="1" applyBorder="1" applyProtection="1">
      <protection locked="0"/>
    </xf>
    <xf numFmtId="165" fontId="0" fillId="10" borderId="49" xfId="0" applyNumberFormat="1" applyFill="1" applyBorder="1"/>
    <xf numFmtId="12" fontId="24" fillId="0" borderId="0" xfId="2" applyNumberFormat="1" applyFont="1" applyAlignment="1">
      <alignment horizontal="left"/>
    </xf>
    <xf numFmtId="0" fontId="22" fillId="0" borderId="10" xfId="2" applyFont="1" applyBorder="1"/>
    <xf numFmtId="0" fontId="0" fillId="5" borderId="54" xfId="0" applyFill="1" applyBorder="1"/>
    <xf numFmtId="0" fontId="0" fillId="0" borderId="55" xfId="0" applyBorder="1" applyAlignment="1">
      <alignment horizontal="center"/>
    </xf>
    <xf numFmtId="0" fontId="0" fillId="0" borderId="35" xfId="0" applyBorder="1"/>
    <xf numFmtId="0" fontId="35" fillId="0" borderId="0" xfId="0" applyFont="1" applyAlignment="1">
      <alignment horizontal="center" vertical="top"/>
    </xf>
    <xf numFmtId="44" fontId="0" fillId="0" borderId="15" xfId="0" applyNumberFormat="1" applyBorder="1"/>
    <xf numFmtId="0" fontId="5" fillId="0" borderId="0" xfId="4" applyFont="1"/>
    <xf numFmtId="7" fontId="5" fillId="0" borderId="0" xfId="4" applyNumberFormat="1" applyFont="1"/>
    <xf numFmtId="0" fontId="5" fillId="0" borderId="0" xfId="4" applyFont="1" applyAlignment="1">
      <alignment horizontal="left"/>
    </xf>
    <xf numFmtId="7" fontId="5" fillId="0" borderId="0" xfId="4" applyNumberFormat="1" applyFont="1" applyAlignment="1">
      <alignment horizontal="left"/>
    </xf>
    <xf numFmtId="0" fontId="36" fillId="0" borderId="0" xfId="4" applyFont="1" applyAlignment="1">
      <alignment horizontal="left"/>
    </xf>
    <xf numFmtId="12" fontId="5" fillId="0" borderId="0" xfId="4" applyNumberFormat="1" applyFont="1" applyAlignment="1">
      <alignment horizontal="left"/>
    </xf>
    <xf numFmtId="0" fontId="37" fillId="0" borderId="0" xfId="4" applyFont="1" applyAlignment="1">
      <alignment horizontal="left"/>
    </xf>
    <xf numFmtId="0" fontId="17" fillId="0" borderId="0" xfId="4" applyFont="1" applyAlignment="1">
      <alignment horizontal="left"/>
    </xf>
    <xf numFmtId="0" fontId="38" fillId="0" borderId="0" xfId="4" applyFont="1" applyAlignment="1">
      <alignment horizontal="left"/>
    </xf>
    <xf numFmtId="0" fontId="17" fillId="0" borderId="0" xfId="4" applyFont="1" applyAlignment="1">
      <alignment horizontal="right"/>
    </xf>
    <xf numFmtId="0" fontId="39" fillId="0" borderId="0" xfId="4" applyFont="1"/>
    <xf numFmtId="44" fontId="5" fillId="0" borderId="0" xfId="4" applyNumberFormat="1" applyFont="1"/>
    <xf numFmtId="10" fontId="5" fillId="0" borderId="0" xfId="4" applyNumberFormat="1" applyFont="1" applyAlignment="1">
      <alignment horizontal="left"/>
    </xf>
    <xf numFmtId="44" fontId="5" fillId="0" borderId="2" xfId="4" quotePrefix="1" applyNumberFormat="1" applyFont="1" applyBorder="1"/>
    <xf numFmtId="10" fontId="5" fillId="0" borderId="0" xfId="4" applyNumberFormat="1" applyFont="1"/>
    <xf numFmtId="7" fontId="17" fillId="0" borderId="0" xfId="4" quotePrefix="1" applyNumberFormat="1" applyFont="1"/>
    <xf numFmtId="7" fontId="5" fillId="0" borderId="0" xfId="4" quotePrefix="1" applyNumberFormat="1" applyFont="1"/>
    <xf numFmtId="0" fontId="17" fillId="0" borderId="0" xfId="4" applyFont="1"/>
    <xf numFmtId="0" fontId="5" fillId="0" borderId="2" xfId="4" applyFont="1" applyBorder="1"/>
    <xf numFmtId="0" fontId="5" fillId="0" borderId="0" xfId="5" applyFont="1"/>
    <xf numFmtId="0" fontId="17" fillId="0" borderId="0" xfId="4" applyFont="1" applyAlignment="1">
      <alignment horizontal="center"/>
    </xf>
    <xf numFmtId="7" fontId="17" fillId="0" borderId="0" xfId="4" applyNumberFormat="1" applyFont="1"/>
    <xf numFmtId="0" fontId="30" fillId="0" borderId="0" xfId="4" applyFont="1"/>
    <xf numFmtId="1" fontId="0" fillId="5" borderId="0" xfId="0" applyNumberFormat="1" applyFill="1"/>
    <xf numFmtId="2" fontId="0" fillId="7" borderId="9" xfId="0" applyNumberFormat="1" applyFill="1" applyBorder="1" applyProtection="1">
      <protection locked="0"/>
    </xf>
    <xf numFmtId="164" fontId="0" fillId="8" borderId="57" xfId="0" applyNumberFormat="1" applyFill="1" applyBorder="1"/>
    <xf numFmtId="0" fontId="42" fillId="0" borderId="0" xfId="0" applyFont="1"/>
    <xf numFmtId="10" fontId="0" fillId="0" borderId="2" xfId="0" applyNumberFormat="1" applyBorder="1"/>
    <xf numFmtId="0" fontId="0" fillId="0" borderId="15" xfId="0" applyBorder="1"/>
    <xf numFmtId="0" fontId="43" fillId="0" borderId="0" xfId="4" applyFont="1"/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/>
    <xf numFmtId="0" fontId="44" fillId="0" borderId="0" xfId="0" applyFont="1" applyAlignment="1" applyProtection="1">
      <alignment horizontal="left"/>
      <protection locked="0"/>
    </xf>
    <xf numFmtId="14" fontId="18" fillId="0" borderId="0" xfId="0" applyNumberFormat="1" applyFont="1" applyAlignment="1" applyProtection="1">
      <alignment horizontal="left"/>
      <protection locked="0"/>
    </xf>
    <xf numFmtId="14" fontId="18" fillId="0" borderId="0" xfId="0" applyNumberFormat="1" applyFont="1" applyAlignment="1" applyProtection="1">
      <alignment horizontal="right"/>
      <protection locked="0"/>
    </xf>
    <xf numFmtId="10" fontId="18" fillId="0" borderId="15" xfId="0" applyNumberFormat="1" applyFont="1" applyBorder="1" applyProtection="1">
      <protection locked="0"/>
    </xf>
    <xf numFmtId="0" fontId="18" fillId="0" borderId="9" xfId="0" applyFont="1" applyBorder="1" applyAlignment="1" applyProtection="1">
      <alignment horizontal="center"/>
      <protection locked="0"/>
    </xf>
    <xf numFmtId="164" fontId="18" fillId="0" borderId="15" xfId="0" applyNumberFormat="1" applyFont="1" applyBorder="1" applyProtection="1">
      <protection locked="0"/>
    </xf>
    <xf numFmtId="0" fontId="18" fillId="6" borderId="9" xfId="0" applyFont="1" applyFill="1" applyBorder="1" applyProtection="1">
      <protection locked="0"/>
    </xf>
    <xf numFmtId="14" fontId="45" fillId="0" borderId="9" xfId="0" applyNumberFormat="1" applyFont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0" xfId="0" applyFont="1" applyProtection="1">
      <protection locked="0"/>
    </xf>
    <xf numFmtId="0" fontId="44" fillId="0" borderId="0" xfId="0" applyFont="1" applyAlignment="1" applyProtection="1">
      <alignment horizontal="right" vertical="top"/>
      <protection locked="0"/>
    </xf>
    <xf numFmtId="0" fontId="6" fillId="0" borderId="0" xfId="0" applyFont="1" applyProtection="1">
      <protection locked="0"/>
    </xf>
    <xf numFmtId="0" fontId="18" fillId="0" borderId="15" xfId="0" applyFont="1" applyBorder="1" applyAlignment="1" applyProtection="1">
      <alignment horizontal="center"/>
      <protection locked="0"/>
    </xf>
    <xf numFmtId="0" fontId="18" fillId="0" borderId="15" xfId="0" applyFont="1" applyBorder="1" applyProtection="1">
      <protection locked="0"/>
    </xf>
    <xf numFmtId="44" fontId="47" fillId="0" borderId="0" xfId="1" applyFont="1" applyAlignment="1">
      <alignment horizontal="left" wrapText="1"/>
    </xf>
    <xf numFmtId="44" fontId="47" fillId="0" borderId="0" xfId="1" applyFont="1" applyAlignment="1">
      <alignment horizontal="left"/>
    </xf>
    <xf numFmtId="164" fontId="3" fillId="7" borderId="9" xfId="0" applyNumberFormat="1" applyFont="1" applyFill="1" applyBorder="1" applyAlignment="1">
      <alignment horizontal="right"/>
    </xf>
    <xf numFmtId="0" fontId="49" fillId="0" borderId="0" xfId="0" applyFont="1" applyAlignment="1">
      <alignment horizontal="right"/>
    </xf>
    <xf numFmtId="0" fontId="0" fillId="0" borderId="58" xfId="0" applyBorder="1"/>
    <xf numFmtId="2" fontId="2" fillId="0" borderId="59" xfId="0" applyNumberFormat="1" applyFont="1" applyBorder="1"/>
    <xf numFmtId="0" fontId="51" fillId="0" borderId="0" xfId="0" applyFont="1" applyProtection="1">
      <protection locked="0"/>
    </xf>
    <xf numFmtId="164" fontId="1" fillId="0" borderId="0" xfId="1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0" fontId="0" fillId="0" borderId="0" xfId="0" applyNumberFormat="1"/>
    <xf numFmtId="44" fontId="5" fillId="0" borderId="0" xfId="1" applyFont="1" applyFill="1" applyBorder="1" applyAlignment="1" applyProtection="1">
      <alignment horizontal="right"/>
    </xf>
    <xf numFmtId="2" fontId="2" fillId="0" borderId="0" xfId="0" applyNumberFormat="1" applyFont="1"/>
    <xf numFmtId="2" fontId="0" fillId="10" borderId="15" xfId="0" applyNumberFormat="1" applyFill="1" applyBorder="1"/>
    <xf numFmtId="44" fontId="0" fillId="0" borderId="0" xfId="0" applyNumberFormat="1"/>
    <xf numFmtId="164" fontId="18" fillId="0" borderId="0" xfId="0" applyNumberFormat="1" applyFont="1" applyProtection="1">
      <protection locked="0"/>
    </xf>
    <xf numFmtId="164" fontId="1" fillId="11" borderId="9" xfId="1" applyNumberFormat="1" applyFont="1" applyFill="1" applyBorder="1" applyAlignment="1">
      <alignment horizontal="right"/>
    </xf>
    <xf numFmtId="164" fontId="1" fillId="11" borderId="42" xfId="0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9" xfId="0" applyNumberFormat="1" applyBorder="1"/>
    <xf numFmtId="166" fontId="5" fillId="0" borderId="0" xfId="5" applyNumberFormat="1" applyFont="1" applyAlignment="1">
      <alignment horizontal="center"/>
    </xf>
    <xf numFmtId="0" fontId="39" fillId="0" borderId="0" xfId="5" applyFont="1"/>
    <xf numFmtId="0" fontId="37" fillId="0" borderId="0" xfId="5" applyFont="1"/>
    <xf numFmtId="0" fontId="5" fillId="0" borderId="0" xfId="6" applyNumberFormat="1" applyFont="1" applyAlignment="1" applyProtection="1"/>
    <xf numFmtId="0" fontId="5" fillId="0" borderId="0" xfId="7" quotePrefix="1" applyNumberFormat="1" applyFont="1" applyFill="1" applyAlignment="1" applyProtection="1"/>
    <xf numFmtId="0" fontId="5" fillId="0" borderId="0" xfId="7" applyFont="1" applyAlignment="1">
      <alignment horizontal="left"/>
    </xf>
    <xf numFmtId="0" fontId="2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2" xfId="5" applyFont="1" applyBorder="1" applyAlignment="1">
      <alignment horizontal="center"/>
    </xf>
    <xf numFmtId="0" fontId="1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47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44" fillId="0" borderId="0" xfId="0" applyFont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6" fillId="0" borderId="8" xfId="7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8" fillId="2" borderId="32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47" fillId="0" borderId="0" xfId="1" applyFont="1" applyAlignment="1">
      <alignment horizontal="left" wrapText="1"/>
    </xf>
    <xf numFmtId="44" fontId="47" fillId="0" borderId="0" xfId="1" applyFont="1" applyAlignment="1">
      <alignment horizontal="left"/>
    </xf>
    <xf numFmtId="0" fontId="25" fillId="0" borderId="40" xfId="2" applyFont="1" applyBorder="1" applyAlignment="1">
      <alignment horizontal="center"/>
    </xf>
    <xf numFmtId="0" fontId="25" fillId="0" borderId="41" xfId="2" applyFont="1" applyBorder="1" applyAlignment="1">
      <alignment horizontal="center"/>
    </xf>
    <xf numFmtId="0" fontId="25" fillId="0" borderId="42" xfId="2" applyFont="1" applyBorder="1" applyAlignment="1">
      <alignment horizontal="center"/>
    </xf>
    <xf numFmtId="0" fontId="25" fillId="0" borderId="43" xfId="2" applyFont="1" applyBorder="1" applyAlignment="1">
      <alignment horizontal="center" wrapText="1"/>
    </xf>
    <xf numFmtId="0" fontId="25" fillId="0" borderId="39" xfId="2" applyFont="1" applyBorder="1" applyAlignment="1">
      <alignment horizontal="center" wrapText="1"/>
    </xf>
    <xf numFmtId="0" fontId="25" fillId="0" borderId="16" xfId="2" applyFont="1" applyBorder="1" applyAlignment="1">
      <alignment horizontal="center"/>
    </xf>
    <xf numFmtId="0" fontId="25" fillId="0" borderId="44" xfId="2" applyFont="1" applyBorder="1" applyAlignment="1">
      <alignment horizontal="center"/>
    </xf>
    <xf numFmtId="0" fontId="30" fillId="0" borderId="43" xfId="2" applyFont="1" applyBorder="1" applyAlignment="1">
      <alignment horizontal="center" vertical="center"/>
    </xf>
    <xf numFmtId="0" fontId="30" fillId="0" borderId="39" xfId="2" applyFont="1" applyBorder="1" applyAlignment="1">
      <alignment horizontal="center" vertical="center"/>
    </xf>
    <xf numFmtId="0" fontId="30" fillId="0" borderId="46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48" xfId="2" applyFont="1" applyBorder="1" applyAlignment="1">
      <alignment horizontal="center" vertical="center"/>
    </xf>
    <xf numFmtId="0" fontId="30" fillId="0" borderId="49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0" fontId="26" fillId="0" borderId="50" xfId="2" applyFont="1" applyBorder="1" applyAlignment="1">
      <alignment horizontal="center" vertical="center"/>
    </xf>
    <xf numFmtId="0" fontId="21" fillId="7" borderId="37" xfId="2" applyFont="1" applyFill="1" applyBorder="1" applyAlignment="1">
      <alignment horizontal="center" vertical="center"/>
    </xf>
    <xf numFmtId="0" fontId="21" fillId="7" borderId="1" xfId="2" applyFont="1" applyFill="1" applyBorder="1" applyAlignment="1">
      <alignment horizontal="center" vertical="center"/>
    </xf>
    <xf numFmtId="0" fontId="34" fillId="0" borderId="38" xfId="2" applyFont="1" applyBorder="1" applyAlignment="1">
      <alignment horizontal="center" vertical="center"/>
    </xf>
    <xf numFmtId="0" fontId="34" fillId="0" borderId="36" xfId="2" applyFont="1" applyBorder="1" applyAlignment="1">
      <alignment horizontal="center" vertical="center"/>
    </xf>
    <xf numFmtId="0" fontId="34" fillId="0" borderId="39" xfId="2" applyFont="1" applyBorder="1" applyAlignment="1">
      <alignment horizontal="center" vertical="center"/>
    </xf>
    <xf numFmtId="0" fontId="34" fillId="0" borderId="35" xfId="2" applyFont="1" applyBorder="1" applyAlignment="1">
      <alignment horizontal="center" vertical="center"/>
    </xf>
    <xf numFmtId="0" fontId="34" fillId="0" borderId="2" xfId="2" applyFont="1" applyBorder="1" applyAlignment="1">
      <alignment horizontal="center" vertical="center"/>
    </xf>
    <xf numFmtId="0" fontId="34" fillId="0" borderId="31" xfId="2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0" fontId="24" fillId="0" borderId="11" xfId="2" applyFont="1" applyBorder="1" applyAlignment="1">
      <alignment horizontal="center"/>
    </xf>
    <xf numFmtId="0" fontId="23" fillId="0" borderId="39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4" fillId="0" borderId="16" xfId="2" applyFont="1" applyBorder="1" applyAlignment="1">
      <alignment horizontal="center"/>
    </xf>
    <xf numFmtId="0" fontId="24" fillId="0" borderId="8" xfId="2" applyFont="1" applyBorder="1" applyAlignment="1">
      <alignment horizontal="center"/>
    </xf>
    <xf numFmtId="0" fontId="24" fillId="0" borderId="17" xfId="2" applyFont="1" applyBorder="1" applyAlignment="1">
      <alignment horizontal="center"/>
    </xf>
    <xf numFmtId="1" fontId="22" fillId="0" borderId="10" xfId="2" applyNumberFormat="1" applyFont="1" applyBorder="1" applyAlignment="1">
      <alignment horizontal="right"/>
    </xf>
    <xf numFmtId="1" fontId="22" fillId="0" borderId="0" xfId="2" applyNumberFormat="1" applyFont="1" applyAlignment="1">
      <alignment horizontal="right"/>
    </xf>
    <xf numFmtId="0" fontId="33" fillId="0" borderId="36" xfId="2" applyFont="1" applyBorder="1" applyAlignment="1">
      <alignment horizontal="center"/>
    </xf>
    <xf numFmtId="0" fontId="33" fillId="0" borderId="39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7" fillId="0" borderId="0" xfId="2" applyFont="1" applyAlignment="1">
      <alignment horizontal="center"/>
    </xf>
    <xf numFmtId="1" fontId="22" fillId="0" borderId="38" xfId="2" applyNumberFormat="1" applyFont="1" applyBorder="1" applyAlignment="1">
      <alignment horizontal="right"/>
    </xf>
    <xf numFmtId="1" fontId="22" fillId="0" borderId="36" xfId="2" applyNumberFormat="1" applyFont="1" applyBorder="1" applyAlignment="1">
      <alignment horizontal="right"/>
    </xf>
    <xf numFmtId="0" fontId="24" fillId="0" borderId="35" xfId="2" applyFont="1" applyBorder="1" applyAlignment="1">
      <alignment horizontal="center"/>
    </xf>
    <xf numFmtId="0" fontId="24" fillId="0" borderId="31" xfId="2" applyFont="1" applyBorder="1" applyAlignment="1">
      <alignment horizontal="center"/>
    </xf>
    <xf numFmtId="0" fontId="28" fillId="0" borderId="43" xfId="2" applyFont="1" applyBorder="1" applyAlignment="1">
      <alignment horizontal="center" vertical="center"/>
    </xf>
    <xf numFmtId="0" fontId="28" fillId="0" borderId="39" xfId="2" applyFont="1" applyBorder="1" applyAlignment="1">
      <alignment horizontal="center" vertical="center"/>
    </xf>
    <xf numFmtId="0" fontId="28" fillId="0" borderId="46" xfId="2" applyFont="1" applyBorder="1" applyAlignment="1">
      <alignment horizontal="center" vertical="center"/>
    </xf>
    <xf numFmtId="0" fontId="28" fillId="0" borderId="11" xfId="2" applyFont="1" applyBorder="1" applyAlignment="1">
      <alignment horizontal="center" vertical="center"/>
    </xf>
    <xf numFmtId="0" fontId="28" fillId="0" borderId="48" xfId="2" applyFont="1" applyBorder="1" applyAlignment="1">
      <alignment horizontal="center" vertical="center"/>
    </xf>
    <xf numFmtId="0" fontId="28" fillId="0" borderId="49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50" fillId="0" borderId="8" xfId="7" applyBorder="1" applyAlignment="1" applyProtection="1">
      <alignment horizontal="left"/>
      <protection locked="0"/>
    </xf>
  </cellXfs>
  <cellStyles count="8">
    <cellStyle name="Currency" xfId="1" builtinId="4"/>
    <cellStyle name="Hyperlink" xfId="7" builtinId="8"/>
    <cellStyle name="Hyperlink 2" xfId="6" xr:uid="{0A9AD8E4-0061-4F06-A5AD-6CE26ACE0A33}"/>
    <cellStyle name="Normal" xfId="0" builtinId="0"/>
    <cellStyle name="Normal 2" xfId="2" xr:uid="{4E70D7DD-C9CC-4E4F-8ADE-C82ADBAC6FF5}"/>
    <cellStyle name="Normal 3" xfId="5" xr:uid="{9828F4E6-6833-48B7-BC43-D1465C337CD9}"/>
    <cellStyle name="Normal 4" xfId="3" xr:uid="{B03EBC23-E7CB-4E8C-90F6-A138B81DC3C7}"/>
    <cellStyle name="Normal_Quote-Ron Luke" xfId="4" xr:uid="{2E2DE1FC-4C67-41D0-898A-F7068E2F67CB}"/>
  </cellStyles>
  <dxfs count="32"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C00000"/>
      </font>
      <border>
        <left/>
        <right/>
        <top/>
        <bottom/>
      </border>
    </dxf>
    <dxf>
      <fill>
        <patternFill>
          <bgColor rgb="FFFFCCCC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C0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C00000"/>
      </font>
      <border>
        <left/>
        <right/>
        <top/>
        <bottom/>
      </border>
    </dxf>
    <dxf>
      <fill>
        <patternFill>
          <bgColor rgb="FFFFCCCC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C0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C00000"/>
      </font>
      <border>
        <left/>
        <right/>
        <top/>
        <bottom/>
      </border>
    </dxf>
    <dxf>
      <fill>
        <patternFill>
          <bgColor rgb="FFFFCCCC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C0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C00000"/>
      </font>
      <border>
        <left/>
        <right/>
        <top/>
        <bottom/>
      </border>
    </dxf>
    <dxf>
      <fill>
        <patternFill>
          <bgColor rgb="FFFFCCCC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C0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/>
        <strike val="0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</dxfs>
  <tableStyles count="0" defaultTableStyle="TableStyleMedium2" defaultPivotStyle="PivotStyleLight16"/>
  <colors>
    <mruColors>
      <color rgb="FFFFCCCC"/>
      <color rgb="FFF9FFC5"/>
      <color rgb="FFFCA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U10" lockText="1" noThreeD="1"/>
</file>

<file path=xl/ctrlProps/ctrlProp10.xml><?xml version="1.0" encoding="utf-8"?>
<formControlPr xmlns="http://schemas.microsoft.com/office/spreadsheetml/2009/9/main" objectType="CheckBox" checked="Checked" fmlaLink="$AG$9" lockText="1" noThreeD="1"/>
</file>

<file path=xl/ctrlProps/ctrlProp11.xml><?xml version="1.0" encoding="utf-8"?>
<formControlPr xmlns="http://schemas.microsoft.com/office/spreadsheetml/2009/9/main" objectType="CheckBox" fmlaLink="$U$9" lockText="1" noThreeD="1"/>
</file>

<file path=xl/ctrlProps/ctrlProp12.xml><?xml version="1.0" encoding="utf-8"?>
<formControlPr xmlns="http://schemas.microsoft.com/office/spreadsheetml/2009/9/main" objectType="CheckBox" checked="Checked" fmlaLink="V9" lockText="1" noThreeD="1"/>
</file>

<file path=xl/ctrlProps/ctrlProp13.xml><?xml version="1.0" encoding="utf-8"?>
<formControlPr xmlns="http://schemas.microsoft.com/office/spreadsheetml/2009/9/main" objectType="CheckBox" fmlaLink="$AA$10" lockText="1" noThreeD="1"/>
</file>

<file path=xl/ctrlProps/ctrlProp14.xml><?xml version="1.0" encoding="utf-8"?>
<formControlPr xmlns="http://schemas.microsoft.com/office/spreadsheetml/2009/9/main" objectType="CheckBox" fmlaLink="U10" lockText="1" noThreeD="1"/>
</file>

<file path=xl/ctrlProps/ctrlProp15.xml><?xml version="1.0" encoding="utf-8"?>
<formControlPr xmlns="http://schemas.microsoft.com/office/spreadsheetml/2009/9/main" objectType="CheckBox" fmlaLink="U11" lockText="1" noThreeD="1"/>
</file>

<file path=xl/ctrlProps/ctrlProp16.xml><?xml version="1.0" encoding="utf-8"?>
<formControlPr xmlns="http://schemas.microsoft.com/office/spreadsheetml/2009/9/main" objectType="Radio" firstButton="1" fmlaLink="'Cubicle Worksheet'!$Q$38" lockText="1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U11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$41" lockText="1" noThreeD="1"/>
</file>

<file path=xl/ctrlProps/ctrlProp23.xml><?xml version="1.0" encoding="utf-8"?>
<formControlPr xmlns="http://schemas.microsoft.com/office/spreadsheetml/2009/9/main" objectType="CheckBox" checked="Checked" fmlaLink="'Cubicle Worksheet'!$AG$9" lockText="1" noThreeD="1"/>
</file>

<file path=xl/ctrlProps/ctrlProp24.xml><?xml version="1.0" encoding="utf-8"?>
<formControlPr xmlns="http://schemas.microsoft.com/office/spreadsheetml/2009/9/main" objectType="CheckBox" fmlaLink="$U$9" lockText="1" noThreeD="1"/>
</file>

<file path=xl/ctrlProps/ctrlProp25.xml><?xml version="1.0" encoding="utf-8"?>
<formControlPr xmlns="http://schemas.microsoft.com/office/spreadsheetml/2009/9/main" objectType="CheckBox" fmlaLink="V9" lockText="1" noThreeD="1"/>
</file>

<file path=xl/ctrlProps/ctrlProp26.xml><?xml version="1.0" encoding="utf-8"?>
<formControlPr xmlns="http://schemas.microsoft.com/office/spreadsheetml/2009/9/main" objectType="CheckBox" fmlaLink="$AA$10" lockText="1" noThreeD="1"/>
</file>

<file path=xl/ctrlProps/ctrlProp27.xml><?xml version="1.0" encoding="utf-8"?>
<formControlPr xmlns="http://schemas.microsoft.com/office/spreadsheetml/2009/9/main" objectType="CheckBox" fmlaLink="U10" lockText="1" noThreeD="1"/>
</file>

<file path=xl/ctrlProps/ctrlProp28.xml><?xml version="1.0" encoding="utf-8"?>
<formControlPr xmlns="http://schemas.microsoft.com/office/spreadsheetml/2009/9/main" objectType="CheckBox" fmlaLink="U11" lockText="1" noThreeD="1"/>
</file>

<file path=xl/ctrlProps/ctrlProp29.xml><?xml version="1.0" encoding="utf-8"?>
<formControlPr xmlns="http://schemas.microsoft.com/office/spreadsheetml/2009/9/main" objectType="Radio" firstButton="1" fmlaLink="'Cubicle Worksheet'!$Q$38" lockText="1" noThreeD="1"/>
</file>

<file path=xl/ctrlProps/ctrlProp3.xml><?xml version="1.0" encoding="utf-8"?>
<formControlPr xmlns="http://schemas.microsoft.com/office/spreadsheetml/2009/9/main" objectType="Radio" firstButton="1" fmlaLink="$Q$38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$41" lockText="1" noThreeD="1"/>
</file>

<file path=xl/ctrlProps/ctrlProp36.xml><?xml version="1.0" encoding="utf-8"?>
<formControlPr xmlns="http://schemas.microsoft.com/office/spreadsheetml/2009/9/main" objectType="CheckBox" checked="Checked" fmlaLink="'Cubicle Worksheet'!$AG$9" lockText="1" noThreeD="1"/>
</file>

<file path=xl/ctrlProps/ctrlProp37.xml><?xml version="1.0" encoding="utf-8"?>
<formControlPr xmlns="http://schemas.microsoft.com/office/spreadsheetml/2009/9/main" objectType="CheckBox" fmlaLink="$U$9" lockText="1" noThreeD="1"/>
</file>

<file path=xl/ctrlProps/ctrlProp38.xml><?xml version="1.0" encoding="utf-8"?>
<formControlPr xmlns="http://schemas.microsoft.com/office/spreadsheetml/2009/9/main" objectType="CheckBox" fmlaLink="V9" lockText="1" noThreeD="1"/>
</file>

<file path=xl/ctrlProps/ctrlProp39.xml><?xml version="1.0" encoding="utf-8"?>
<formControlPr xmlns="http://schemas.microsoft.com/office/spreadsheetml/2009/9/main" objectType="CheckBox" fmlaLink="$AA$10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40.xml><?xml version="1.0" encoding="utf-8"?>
<formControlPr xmlns="http://schemas.microsoft.com/office/spreadsheetml/2009/9/main" objectType="CheckBox" fmlaLink="U10" lockText="1" noThreeD="1"/>
</file>

<file path=xl/ctrlProps/ctrlProp41.xml><?xml version="1.0" encoding="utf-8"?>
<formControlPr xmlns="http://schemas.microsoft.com/office/spreadsheetml/2009/9/main" objectType="CheckBox" fmlaLink="U11" lockText="1" noThreeD="1"/>
</file>

<file path=xl/ctrlProps/ctrlProp42.xml><?xml version="1.0" encoding="utf-8"?>
<formControlPr xmlns="http://schemas.microsoft.com/office/spreadsheetml/2009/9/main" objectType="Radio" firstButton="1" fmlaLink="'Cubicle Worksheet'!$Q$38" lockText="1" noThreeD="1"/>
</file>

<file path=xl/ctrlProps/ctrlProp43.xml><?xml version="1.0" encoding="utf-8"?>
<formControlPr xmlns="http://schemas.microsoft.com/office/spreadsheetml/2009/9/main" objectType="Radio" checked="Checked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A$41" lockText="1" noThreeD="1"/>
</file>

<file path=xl/ctrlProps/ctrlProp49.xml><?xml version="1.0" encoding="utf-8"?>
<formControlPr xmlns="http://schemas.microsoft.com/office/spreadsheetml/2009/9/main" objectType="CheckBox" checked="Checked" fmlaLink="'Cubicle Worksheet'!$AG$9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fmlaLink="$U$9" lockText="1" noThreeD="1"/>
</file>

<file path=xl/ctrlProps/ctrlProp51.xml><?xml version="1.0" encoding="utf-8"?>
<formControlPr xmlns="http://schemas.microsoft.com/office/spreadsheetml/2009/9/main" objectType="CheckBox" fmlaLink="V9" lockText="1" noThreeD="1"/>
</file>

<file path=xl/ctrlProps/ctrlProp52.xml><?xml version="1.0" encoding="utf-8"?>
<formControlPr xmlns="http://schemas.microsoft.com/office/spreadsheetml/2009/9/main" objectType="CheckBox" fmlaLink="$AA$10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fmlaLink="$A$4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</xdr:rowOff>
    </xdr:from>
    <xdr:to>
      <xdr:col>7</xdr:col>
      <xdr:colOff>791755</xdr:colOff>
      <xdr:row>5</xdr:row>
      <xdr:rowOff>132669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"/>
          <a:ext cx="4828450" cy="932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95885</xdr:colOff>
      <xdr:row>2</xdr:row>
      <xdr:rowOff>55033</xdr:rowOff>
    </xdr:to>
    <xdr:pic>
      <xdr:nvPicPr>
        <xdr:cNvPr id="2" name="Picture 2" descr="colton2 copy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3425" cy="49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8</xdr:row>
          <xdr:rowOff>180975</xdr:rowOff>
        </xdr:from>
        <xdr:to>
          <xdr:col>22</xdr:col>
          <xdr:colOff>133350</xdr:colOff>
          <xdr:row>10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here if NO MESH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9</xdr:row>
          <xdr:rowOff>171450</xdr:rowOff>
        </xdr:from>
        <xdr:to>
          <xdr:col>22</xdr:col>
          <xdr:colOff>1000125</xdr:colOff>
          <xdr:row>11</xdr:row>
          <xdr:rowOff>142875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 Snap curtains using Snap TAPE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35</xdr:row>
          <xdr:rowOff>171450</xdr:rowOff>
        </xdr:from>
        <xdr:to>
          <xdr:col>21</xdr:col>
          <xdr:colOff>66675</xdr:colOff>
          <xdr:row>37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36</xdr:row>
          <xdr:rowOff>171450</xdr:rowOff>
        </xdr:from>
        <xdr:to>
          <xdr:col>21</xdr:col>
          <xdr:colOff>66675</xdr:colOff>
          <xdr:row>37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37</xdr:row>
          <xdr:rowOff>161925</xdr:rowOff>
        </xdr:from>
        <xdr:to>
          <xdr:col>21</xdr:col>
          <xdr:colOff>66675</xdr:colOff>
          <xdr:row>38</xdr:row>
          <xdr:rowOff>171450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38</xdr:row>
          <xdr:rowOff>152400</xdr:rowOff>
        </xdr:from>
        <xdr:to>
          <xdr:col>21</xdr:col>
          <xdr:colOff>66675</xdr:colOff>
          <xdr:row>39</xdr:row>
          <xdr:rowOff>161925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35</xdr:row>
          <xdr:rowOff>76200</xdr:rowOff>
        </xdr:from>
        <xdr:to>
          <xdr:col>20</xdr:col>
          <xdr:colOff>180975</xdr:colOff>
          <xdr:row>40</xdr:row>
          <xdr:rowOff>28575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38</xdr:row>
          <xdr:rowOff>0</xdr:rowOff>
        </xdr:from>
        <xdr:to>
          <xdr:col>5</xdr:col>
          <xdr:colOff>19050</xdr:colOff>
          <xdr:row>39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Customer's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39</xdr:row>
          <xdr:rowOff>28575</xdr:rowOff>
        </xdr:from>
        <xdr:to>
          <xdr:col>7</xdr:col>
          <xdr:colOff>57150</xdr:colOff>
          <xdr:row>40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Account Exec. Measeurements 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8</xdr:row>
          <xdr:rowOff>104775</xdr:rowOff>
        </xdr:from>
        <xdr:to>
          <xdr:col>33</xdr:col>
          <xdr:colOff>581025</xdr:colOff>
          <xdr:row>10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</xdr:row>
          <xdr:rowOff>180975</xdr:rowOff>
        </xdr:from>
        <xdr:to>
          <xdr:col>22</xdr:col>
          <xdr:colOff>171450</xdr:colOff>
          <xdr:row>9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 Hospital Snap Curtain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8</xdr:row>
          <xdr:rowOff>0</xdr:rowOff>
        </xdr:from>
        <xdr:to>
          <xdr:col>23</xdr:col>
          <xdr:colOff>57150</xdr:colOff>
          <xdr:row>9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Tie Backs included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123825</xdr:rowOff>
        </xdr:from>
        <xdr:to>
          <xdr:col>27</xdr:col>
          <xdr:colOff>152400</xdr:colOff>
          <xdr:row>10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Flat Panel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95885</xdr:colOff>
      <xdr:row>2</xdr:row>
      <xdr:rowOff>55033</xdr:rowOff>
    </xdr:to>
    <xdr:pic>
      <xdr:nvPicPr>
        <xdr:cNvPr id="2" name="Picture 2" descr="colton2 copy.jpg">
          <a:extLst>
            <a:ext uri="{FF2B5EF4-FFF2-40B4-BE49-F238E27FC236}">
              <a16:creationId xmlns:a16="http://schemas.microsoft.com/office/drawing/2014/main" id="{0E74942F-09E5-4FA9-9CFA-BF9AE5673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86785" cy="49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8</xdr:row>
          <xdr:rowOff>180975</xdr:rowOff>
        </xdr:from>
        <xdr:to>
          <xdr:col>22</xdr:col>
          <xdr:colOff>133350</xdr:colOff>
          <xdr:row>10</xdr:row>
          <xdr:rowOff>85725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4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here if NO MESH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9</xdr:row>
          <xdr:rowOff>171450</xdr:rowOff>
        </xdr:from>
        <xdr:to>
          <xdr:col>22</xdr:col>
          <xdr:colOff>1000125</xdr:colOff>
          <xdr:row>11</xdr:row>
          <xdr:rowOff>114300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4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 Snap curtains using Snap TAPE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35</xdr:row>
          <xdr:rowOff>171450</xdr:rowOff>
        </xdr:from>
        <xdr:to>
          <xdr:col>21</xdr:col>
          <xdr:colOff>66675</xdr:colOff>
          <xdr:row>37</xdr:row>
          <xdr:rowOff>9525</xdr:rowOff>
        </xdr:to>
        <xdr:sp macro="" textlink="">
          <xdr:nvSpPr>
            <xdr:cNvPr id="29699" name="Option Button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4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36</xdr:row>
          <xdr:rowOff>171450</xdr:rowOff>
        </xdr:from>
        <xdr:to>
          <xdr:col>21</xdr:col>
          <xdr:colOff>66675</xdr:colOff>
          <xdr:row>38</xdr:row>
          <xdr:rowOff>0</xdr:rowOff>
        </xdr:to>
        <xdr:sp macro="" textlink="">
          <xdr:nvSpPr>
            <xdr:cNvPr id="29700" name="Option Button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4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37</xdr:row>
          <xdr:rowOff>161925</xdr:rowOff>
        </xdr:from>
        <xdr:to>
          <xdr:col>21</xdr:col>
          <xdr:colOff>66675</xdr:colOff>
          <xdr:row>38</xdr:row>
          <xdr:rowOff>180975</xdr:rowOff>
        </xdr:to>
        <xdr:sp macro="" textlink="">
          <xdr:nvSpPr>
            <xdr:cNvPr id="29701" name="Option Button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4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38</xdr:row>
          <xdr:rowOff>152400</xdr:rowOff>
        </xdr:from>
        <xdr:to>
          <xdr:col>21</xdr:col>
          <xdr:colOff>66675</xdr:colOff>
          <xdr:row>39</xdr:row>
          <xdr:rowOff>171450</xdr:rowOff>
        </xdr:to>
        <xdr:sp macro="" textlink="">
          <xdr:nvSpPr>
            <xdr:cNvPr id="29702" name="Option Button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4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35</xdr:row>
          <xdr:rowOff>76200</xdr:rowOff>
        </xdr:from>
        <xdr:to>
          <xdr:col>20</xdr:col>
          <xdr:colOff>180975</xdr:colOff>
          <xdr:row>40</xdr:row>
          <xdr:rowOff>57150</xdr:rowOff>
        </xdr:to>
        <xdr:sp macro="" textlink="">
          <xdr:nvSpPr>
            <xdr:cNvPr id="29703" name="Group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4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38</xdr:row>
          <xdr:rowOff>0</xdr:rowOff>
        </xdr:from>
        <xdr:to>
          <xdr:col>5</xdr:col>
          <xdr:colOff>19050</xdr:colOff>
          <xdr:row>39</xdr:row>
          <xdr:rowOff>57150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4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Customer's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39</xdr:row>
          <xdr:rowOff>28575</xdr:rowOff>
        </xdr:from>
        <xdr:to>
          <xdr:col>7</xdr:col>
          <xdr:colOff>57150</xdr:colOff>
          <xdr:row>40</xdr:row>
          <xdr:rowOff>47625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4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Account Exec. Measeurements 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8</xdr:row>
          <xdr:rowOff>104775</xdr:rowOff>
        </xdr:from>
        <xdr:to>
          <xdr:col>33</xdr:col>
          <xdr:colOff>581025</xdr:colOff>
          <xdr:row>10</xdr:row>
          <xdr:rowOff>9525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4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</xdr:row>
          <xdr:rowOff>180975</xdr:rowOff>
        </xdr:from>
        <xdr:to>
          <xdr:col>22</xdr:col>
          <xdr:colOff>171450</xdr:colOff>
          <xdr:row>9</xdr:row>
          <xdr:rowOff>66675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4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 Hospital Snap Curtain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8</xdr:row>
          <xdr:rowOff>0</xdr:rowOff>
        </xdr:from>
        <xdr:to>
          <xdr:col>23</xdr:col>
          <xdr:colOff>57150</xdr:colOff>
          <xdr:row>9</xdr:row>
          <xdr:rowOff>57150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4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Tie Backs included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123825</xdr:rowOff>
        </xdr:from>
        <xdr:to>
          <xdr:col>27</xdr:col>
          <xdr:colOff>152400</xdr:colOff>
          <xdr:row>10</xdr:row>
          <xdr:rowOff>9525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4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Flat Panel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95885</xdr:colOff>
      <xdr:row>2</xdr:row>
      <xdr:rowOff>55033</xdr:rowOff>
    </xdr:to>
    <xdr:pic>
      <xdr:nvPicPr>
        <xdr:cNvPr id="2" name="Picture 2" descr="colton2 copy.jpg">
          <a:extLst>
            <a:ext uri="{FF2B5EF4-FFF2-40B4-BE49-F238E27FC236}">
              <a16:creationId xmlns:a16="http://schemas.microsoft.com/office/drawing/2014/main" id="{9F6B0980-2AB9-4038-B1A3-14E3FE4E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86785" cy="49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8</xdr:row>
          <xdr:rowOff>180975</xdr:rowOff>
        </xdr:from>
        <xdr:to>
          <xdr:col>22</xdr:col>
          <xdr:colOff>133350</xdr:colOff>
          <xdr:row>10</xdr:row>
          <xdr:rowOff>85725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6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here if NO MESH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9</xdr:row>
          <xdr:rowOff>171450</xdr:rowOff>
        </xdr:from>
        <xdr:to>
          <xdr:col>22</xdr:col>
          <xdr:colOff>1000125</xdr:colOff>
          <xdr:row>11</xdr:row>
          <xdr:rowOff>114300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6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 Snap curtains using Snap TAPE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35</xdr:row>
          <xdr:rowOff>171450</xdr:rowOff>
        </xdr:from>
        <xdr:to>
          <xdr:col>21</xdr:col>
          <xdr:colOff>66675</xdr:colOff>
          <xdr:row>37</xdr:row>
          <xdr:rowOff>9525</xdr:rowOff>
        </xdr:to>
        <xdr:sp macro="" textlink="">
          <xdr:nvSpPr>
            <xdr:cNvPr id="40963" name="Option Button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6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36</xdr:row>
          <xdr:rowOff>171450</xdr:rowOff>
        </xdr:from>
        <xdr:to>
          <xdr:col>21</xdr:col>
          <xdr:colOff>66675</xdr:colOff>
          <xdr:row>38</xdr:row>
          <xdr:rowOff>0</xdr:rowOff>
        </xdr:to>
        <xdr:sp macro="" textlink="">
          <xdr:nvSpPr>
            <xdr:cNvPr id="40964" name="Option Button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6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37</xdr:row>
          <xdr:rowOff>161925</xdr:rowOff>
        </xdr:from>
        <xdr:to>
          <xdr:col>21</xdr:col>
          <xdr:colOff>66675</xdr:colOff>
          <xdr:row>38</xdr:row>
          <xdr:rowOff>180975</xdr:rowOff>
        </xdr:to>
        <xdr:sp macro="" textlink="">
          <xdr:nvSpPr>
            <xdr:cNvPr id="40965" name="Option Button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6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38</xdr:row>
          <xdr:rowOff>152400</xdr:rowOff>
        </xdr:from>
        <xdr:to>
          <xdr:col>21</xdr:col>
          <xdr:colOff>66675</xdr:colOff>
          <xdr:row>39</xdr:row>
          <xdr:rowOff>171450</xdr:rowOff>
        </xdr:to>
        <xdr:sp macro="" textlink="">
          <xdr:nvSpPr>
            <xdr:cNvPr id="40966" name="Option Button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6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35</xdr:row>
          <xdr:rowOff>76200</xdr:rowOff>
        </xdr:from>
        <xdr:to>
          <xdr:col>20</xdr:col>
          <xdr:colOff>180975</xdr:colOff>
          <xdr:row>40</xdr:row>
          <xdr:rowOff>57150</xdr:rowOff>
        </xdr:to>
        <xdr:sp macro="" textlink="">
          <xdr:nvSpPr>
            <xdr:cNvPr id="40967" name="Group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6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38</xdr:row>
          <xdr:rowOff>0</xdr:rowOff>
        </xdr:from>
        <xdr:to>
          <xdr:col>5</xdr:col>
          <xdr:colOff>19050</xdr:colOff>
          <xdr:row>39</xdr:row>
          <xdr:rowOff>57150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6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Customer's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39</xdr:row>
          <xdr:rowOff>28575</xdr:rowOff>
        </xdr:from>
        <xdr:to>
          <xdr:col>7</xdr:col>
          <xdr:colOff>57150</xdr:colOff>
          <xdr:row>40</xdr:row>
          <xdr:rowOff>47625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6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Account Exec. Measeurements 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8</xdr:row>
          <xdr:rowOff>104775</xdr:rowOff>
        </xdr:from>
        <xdr:to>
          <xdr:col>33</xdr:col>
          <xdr:colOff>581025</xdr:colOff>
          <xdr:row>10</xdr:row>
          <xdr:rowOff>9525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6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</xdr:row>
          <xdr:rowOff>180975</xdr:rowOff>
        </xdr:from>
        <xdr:to>
          <xdr:col>22</xdr:col>
          <xdr:colOff>171450</xdr:colOff>
          <xdr:row>9</xdr:row>
          <xdr:rowOff>66675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06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 Hospital Snap Curtain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8</xdr:row>
          <xdr:rowOff>0</xdr:rowOff>
        </xdr:from>
        <xdr:to>
          <xdr:col>23</xdr:col>
          <xdr:colOff>57150</xdr:colOff>
          <xdr:row>9</xdr:row>
          <xdr:rowOff>57150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6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Tie Backs included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123825</xdr:rowOff>
        </xdr:from>
        <xdr:to>
          <xdr:col>27</xdr:col>
          <xdr:colOff>152400</xdr:colOff>
          <xdr:row>10</xdr:row>
          <xdr:rowOff>9525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6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Flat Panel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95885</xdr:colOff>
      <xdr:row>2</xdr:row>
      <xdr:rowOff>55033</xdr:rowOff>
    </xdr:to>
    <xdr:pic>
      <xdr:nvPicPr>
        <xdr:cNvPr id="2" name="Picture 2" descr="colton2 copy.jpg">
          <a:extLst>
            <a:ext uri="{FF2B5EF4-FFF2-40B4-BE49-F238E27FC236}">
              <a16:creationId xmlns:a16="http://schemas.microsoft.com/office/drawing/2014/main" id="{8A2BEECE-C76F-4ECC-8880-63B08581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86785" cy="49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8</xdr:row>
          <xdr:rowOff>180975</xdr:rowOff>
        </xdr:from>
        <xdr:to>
          <xdr:col>22</xdr:col>
          <xdr:colOff>133350</xdr:colOff>
          <xdr:row>10</xdr:row>
          <xdr:rowOff>85725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8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here if NO MESH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9</xdr:row>
          <xdr:rowOff>171450</xdr:rowOff>
        </xdr:from>
        <xdr:to>
          <xdr:col>22</xdr:col>
          <xdr:colOff>1000125</xdr:colOff>
          <xdr:row>11</xdr:row>
          <xdr:rowOff>114300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8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 Snap curtains using Snap TAPE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35</xdr:row>
          <xdr:rowOff>171450</xdr:rowOff>
        </xdr:from>
        <xdr:to>
          <xdr:col>21</xdr:col>
          <xdr:colOff>66675</xdr:colOff>
          <xdr:row>37</xdr:row>
          <xdr:rowOff>9525</xdr:rowOff>
        </xdr:to>
        <xdr:sp macro="" textlink="">
          <xdr:nvSpPr>
            <xdr:cNvPr id="41987" name="Option Button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8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36</xdr:row>
          <xdr:rowOff>171450</xdr:rowOff>
        </xdr:from>
        <xdr:to>
          <xdr:col>21</xdr:col>
          <xdr:colOff>66675</xdr:colOff>
          <xdr:row>38</xdr:row>
          <xdr:rowOff>0</xdr:rowOff>
        </xdr:to>
        <xdr:sp macro="" textlink="">
          <xdr:nvSpPr>
            <xdr:cNvPr id="41988" name="Option Button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8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37</xdr:row>
          <xdr:rowOff>161925</xdr:rowOff>
        </xdr:from>
        <xdr:to>
          <xdr:col>21</xdr:col>
          <xdr:colOff>66675</xdr:colOff>
          <xdr:row>38</xdr:row>
          <xdr:rowOff>180975</xdr:rowOff>
        </xdr:to>
        <xdr:sp macro="" textlink="">
          <xdr:nvSpPr>
            <xdr:cNvPr id="41989" name="Option Button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8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38</xdr:row>
          <xdr:rowOff>152400</xdr:rowOff>
        </xdr:from>
        <xdr:to>
          <xdr:col>21</xdr:col>
          <xdr:colOff>66675</xdr:colOff>
          <xdr:row>39</xdr:row>
          <xdr:rowOff>171450</xdr:rowOff>
        </xdr:to>
        <xdr:sp macro="" textlink="">
          <xdr:nvSpPr>
            <xdr:cNvPr id="41990" name="Option Button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8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35</xdr:row>
          <xdr:rowOff>76200</xdr:rowOff>
        </xdr:from>
        <xdr:to>
          <xdr:col>20</xdr:col>
          <xdr:colOff>180975</xdr:colOff>
          <xdr:row>40</xdr:row>
          <xdr:rowOff>57150</xdr:rowOff>
        </xdr:to>
        <xdr:sp macro="" textlink="">
          <xdr:nvSpPr>
            <xdr:cNvPr id="41991" name="Group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8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38</xdr:row>
          <xdr:rowOff>0</xdr:rowOff>
        </xdr:from>
        <xdr:to>
          <xdr:col>5</xdr:col>
          <xdr:colOff>19050</xdr:colOff>
          <xdr:row>39</xdr:row>
          <xdr:rowOff>57150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8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Customer's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39</xdr:row>
          <xdr:rowOff>28575</xdr:rowOff>
        </xdr:from>
        <xdr:to>
          <xdr:col>7</xdr:col>
          <xdr:colOff>57150</xdr:colOff>
          <xdr:row>40</xdr:row>
          <xdr:rowOff>47625</xdr:rowOff>
        </xdr:to>
        <xdr:sp macro="" textlink="">
          <xdr:nvSpPr>
            <xdr:cNvPr id="41993" name="Check Box 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8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Account Exec. Measeurements 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8</xdr:row>
          <xdr:rowOff>104775</xdr:rowOff>
        </xdr:from>
        <xdr:to>
          <xdr:col>33</xdr:col>
          <xdr:colOff>581025</xdr:colOff>
          <xdr:row>10</xdr:row>
          <xdr:rowOff>9525</xdr:rowOff>
        </xdr:to>
        <xdr:sp macro="" textlink="">
          <xdr:nvSpPr>
            <xdr:cNvPr id="41994" name="Check Box 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8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</xdr:row>
          <xdr:rowOff>180975</xdr:rowOff>
        </xdr:from>
        <xdr:to>
          <xdr:col>22</xdr:col>
          <xdr:colOff>171450</xdr:colOff>
          <xdr:row>9</xdr:row>
          <xdr:rowOff>66675</xdr:rowOff>
        </xdr:to>
        <xdr:sp macro="" textlink="">
          <xdr:nvSpPr>
            <xdr:cNvPr id="41995" name="Check Box 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8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 Hospital Snap Curtain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8</xdr:row>
          <xdr:rowOff>0</xdr:rowOff>
        </xdr:from>
        <xdr:to>
          <xdr:col>23</xdr:col>
          <xdr:colOff>57150</xdr:colOff>
          <xdr:row>9</xdr:row>
          <xdr:rowOff>57150</xdr:rowOff>
        </xdr:to>
        <xdr:sp macro="" textlink="">
          <xdr:nvSpPr>
            <xdr:cNvPr id="41996" name="Check Box 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8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Tie Backs included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123825</xdr:rowOff>
        </xdr:from>
        <xdr:to>
          <xdr:col>27</xdr:col>
          <xdr:colOff>152400</xdr:colOff>
          <xdr:row>10</xdr:row>
          <xdr:rowOff>9525</xdr:rowOff>
        </xdr:to>
        <xdr:sp macro="" textlink="">
          <xdr:nvSpPr>
            <xdr:cNvPr id="41997" name="Check Box 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8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Flat Panel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1074588@uvu.edu" TargetMode="External"/><Relationship Id="rId1" Type="http://schemas.openxmlformats.org/officeDocument/2006/relationships/hyperlink" Target="mailto:Steve@Coltoninc.com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markidma@uvu.edu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11074588@uvu.edu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0AA2-CD41-40BA-A5FD-384E755614B7}">
  <dimension ref="C3:O13"/>
  <sheetViews>
    <sheetView workbookViewId="0">
      <selection activeCell="P5" sqref="P5"/>
    </sheetView>
  </sheetViews>
  <sheetFormatPr defaultRowHeight="15"/>
  <cols>
    <col min="3" max="9" width="12.140625" customWidth="1"/>
  </cols>
  <sheetData>
    <row r="3" spans="3:15" ht="23.25">
      <c r="C3" s="40"/>
      <c r="D3" s="41" t="s">
        <v>138</v>
      </c>
      <c r="F3" s="40"/>
      <c r="G3" s="40"/>
      <c r="H3" s="40"/>
      <c r="I3" s="40"/>
    </row>
    <row r="4" spans="3:15" ht="23.25">
      <c r="C4" s="40"/>
      <c r="D4" s="40"/>
      <c r="E4" s="41"/>
      <c r="F4" s="40"/>
      <c r="G4" s="40"/>
      <c r="H4" s="40"/>
      <c r="I4" s="40"/>
    </row>
    <row r="5" spans="3:15">
      <c r="C5" s="42" t="s">
        <v>140</v>
      </c>
      <c r="D5" s="42" t="s">
        <v>30</v>
      </c>
      <c r="E5" s="42" t="s">
        <v>139</v>
      </c>
      <c r="F5" s="42" t="s">
        <v>130</v>
      </c>
      <c r="G5" s="43" t="s">
        <v>142</v>
      </c>
      <c r="H5" s="42" t="s">
        <v>141</v>
      </c>
      <c r="I5" s="42" t="s">
        <v>143</v>
      </c>
      <c r="L5" s="2" t="s">
        <v>36</v>
      </c>
      <c r="M5" s="2" t="s">
        <v>336</v>
      </c>
      <c r="N5" s="2" t="s">
        <v>337</v>
      </c>
      <c r="O5" s="2" t="s">
        <v>338</v>
      </c>
    </row>
    <row r="6" spans="3:15">
      <c r="C6" s="40"/>
      <c r="D6" s="40" t="s">
        <v>144</v>
      </c>
      <c r="E6" s="40"/>
      <c r="F6" s="40"/>
      <c r="G6" s="129"/>
      <c r="H6" s="130"/>
      <c r="I6" s="130"/>
    </row>
    <row r="7" spans="3:15">
      <c r="C7" s="126" t="e">
        <f>'Data Sheet'!P6+'Data Sheet (2)'!P6+'Data Sheet (3)'!P6+'Data Sheet (4)'!P6</f>
        <v>#REF!</v>
      </c>
      <c r="D7" s="126">
        <f>'Data Sheet'!Q6+'Data Sheet (2)'!Q6+'Data Sheet (3)'!Q6+'Data Sheet (4)'!Q6</f>
        <v>0</v>
      </c>
      <c r="E7" s="126" t="e">
        <f>'Data Sheet'!R6+'Data Sheet (2)'!R6+'Data Sheet (3)'!R6+'Data Sheet (4)'!R6</f>
        <v>#REF!</v>
      </c>
      <c r="F7" s="126" t="e">
        <f>'Data Sheet'!S6+'Data Sheet (2)'!S6+'Data Sheet (3)'!S6+'Data Sheet (4)'!S6</f>
        <v>#NAME?</v>
      </c>
      <c r="G7" s="126" t="e">
        <f>'Data Sheet'!T6+'Data Sheet (2)'!T6+'Data Sheet (3)'!T6+'Data Sheet (4)'!T6</f>
        <v>#REF!</v>
      </c>
      <c r="H7" s="77" t="e">
        <f>'Data Sheet'!U6+'Data Sheet (2)'!U6+'Data Sheet (3)'!U6+'Data Sheet (4)'!U6</f>
        <v>#REF!</v>
      </c>
      <c r="I7" s="77" t="e">
        <f>'Data Sheet'!V6+'Data Sheet (2)'!V6+'Data Sheet (3)'!V6+'Data Sheet (4)'!V6</f>
        <v>#NAME?</v>
      </c>
    </row>
    <row r="8" spans="3:15">
      <c r="C8" s="40"/>
      <c r="D8" s="40" t="s">
        <v>39</v>
      </c>
      <c r="E8" s="40"/>
      <c r="F8" s="40"/>
      <c r="G8" s="40"/>
    </row>
    <row r="9" spans="3:15">
      <c r="C9" s="40"/>
      <c r="D9" s="126">
        <f>'Data Sheet'!Q8+'Data Sheet (2)'!Q8+'Data Sheet (3)'!Q8+'Data Sheet (4)'!Q8</f>
        <v>0</v>
      </c>
      <c r="E9" s="40"/>
      <c r="F9" s="40"/>
      <c r="G9" s="40"/>
      <c r="H9" s="40"/>
      <c r="I9" s="40"/>
    </row>
    <row r="10" spans="3:15">
      <c r="C10" s="40"/>
      <c r="D10" s="40" t="s">
        <v>41</v>
      </c>
      <c r="E10" s="40"/>
      <c r="F10" s="40"/>
      <c r="G10" s="40"/>
      <c r="H10" s="40"/>
      <c r="I10" s="40"/>
    </row>
    <row r="11" spans="3:15">
      <c r="C11" s="40"/>
      <c r="D11" s="126">
        <f>'Data Sheet'!Q10+'Data Sheet (2)'!Q10+'Data Sheet (3)'!Q10+'Data Sheet (4)'!Q10</f>
        <v>0</v>
      </c>
      <c r="E11" s="40"/>
      <c r="F11" s="40"/>
      <c r="G11" s="40"/>
      <c r="H11" s="40"/>
      <c r="I11" s="40"/>
    </row>
    <row r="12" spans="3:15">
      <c r="D12" t="s">
        <v>42</v>
      </c>
    </row>
    <row r="13" spans="3:15">
      <c r="D13" s="77" t="e">
        <f>'Data Sheet'!Q12+'Data Sheet (2)'!Q12+'Data Sheet (3)'!Q12+'Data Sheet (4)'!Q12</f>
        <v>#NAME?</v>
      </c>
    </row>
  </sheetData>
  <conditionalFormatting sqref="C7:I7">
    <cfRule type="cellIs" dxfId="31" priority="1" operator="greaterThan">
      <formula>0</formula>
    </cfRule>
  </conditionalFormatting>
  <conditionalFormatting sqref="D9 D11 D13">
    <cfRule type="cellIs" dxfId="3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A639-C535-47A2-B69D-6B1BF0CCA1D4}">
  <dimension ref="A1:S293"/>
  <sheetViews>
    <sheetView showGridLines="0" showZeros="0" view="pageBreakPreview" topLeftCell="A80" zoomScaleNormal="100" zoomScaleSheetLayoutView="100" workbookViewId="0">
      <selection activeCell="D235" sqref="D235"/>
    </sheetView>
  </sheetViews>
  <sheetFormatPr defaultColWidth="3.140625" defaultRowHeight="12.75"/>
  <cols>
    <col min="1" max="1" width="6.7109375" style="24" customWidth="1"/>
    <col min="2" max="2" width="8.28515625" style="24" customWidth="1"/>
    <col min="3" max="3" width="11.28515625" style="78" customWidth="1"/>
    <col min="4" max="4" width="8.7109375" style="24" customWidth="1"/>
    <col min="5" max="5" width="5" style="27" customWidth="1"/>
    <col min="6" max="6" width="9" style="29" customWidth="1"/>
    <col min="7" max="7" width="3.42578125" style="27" customWidth="1"/>
    <col min="8" max="8" width="11.85546875" style="29" customWidth="1"/>
    <col min="9" max="9" width="13.7109375" style="27" customWidth="1"/>
    <col min="10" max="10" width="5" style="27" customWidth="1"/>
    <col min="11" max="11" width="5" style="24" customWidth="1"/>
    <col min="12" max="12" width="7.42578125" style="24" customWidth="1"/>
    <col min="13" max="14" width="7.42578125" style="27" customWidth="1"/>
    <col min="15" max="16" width="7.42578125" style="24" customWidth="1"/>
    <col min="17" max="17" width="7.42578125" style="29" customWidth="1"/>
    <col min="18" max="18" width="7.42578125" style="27" customWidth="1"/>
    <col min="19" max="19" width="7.42578125" style="24" customWidth="1"/>
    <col min="20" max="245" width="3.140625" style="24"/>
    <col min="246" max="246" width="11.7109375" style="24" customWidth="1"/>
    <col min="247" max="247" width="7.85546875" style="24" customWidth="1"/>
    <col min="248" max="248" width="2.42578125" style="24" customWidth="1"/>
    <col min="249" max="249" width="4.28515625" style="24" customWidth="1"/>
    <col min="250" max="250" width="2.28515625" style="24" customWidth="1"/>
    <col min="251" max="251" width="11.5703125" style="24" customWidth="1"/>
    <col min="252" max="252" width="3.140625" style="24"/>
    <col min="253" max="253" width="2.7109375" style="24" customWidth="1"/>
    <col min="254" max="254" width="9.28515625" style="24" customWidth="1"/>
    <col min="255" max="255" width="8.85546875" style="24" customWidth="1"/>
    <col min="256" max="256" width="7.5703125" style="24" customWidth="1"/>
    <col min="257" max="257" width="6.140625" style="24" customWidth="1"/>
    <col min="258" max="258" width="5.7109375" style="24" customWidth="1"/>
    <col min="259" max="259" width="11.85546875" style="24" customWidth="1"/>
    <col min="260" max="260" width="11.28515625" style="24" customWidth="1"/>
    <col min="261" max="261" width="2" style="24" customWidth="1"/>
    <col min="262" max="262" width="13" style="24" customWidth="1"/>
    <col min="263" max="263" width="9.7109375" style="24" customWidth="1"/>
    <col min="264" max="264" width="6.28515625" style="24" customWidth="1"/>
    <col min="265" max="265" width="3.140625" style="24"/>
    <col min="266" max="266" width="8.85546875" style="24" customWidth="1"/>
    <col min="267" max="267" width="4.85546875" style="24" customWidth="1"/>
    <col min="268" max="268" width="6.140625" style="24" customWidth="1"/>
    <col min="269" max="269" width="7.140625" style="24" customWidth="1"/>
    <col min="270" max="270" width="11.85546875" style="24" customWidth="1"/>
    <col min="271" max="271" width="12.42578125" style="24" customWidth="1"/>
    <col min="272" max="272" width="2.28515625" style="24" customWidth="1"/>
    <col min="273" max="273" width="13.7109375" style="24" customWidth="1"/>
    <col min="274" max="274" width="8.85546875" style="24" customWidth="1"/>
    <col min="275" max="501" width="3.140625" style="24"/>
    <col min="502" max="502" width="11.7109375" style="24" customWidth="1"/>
    <col min="503" max="503" width="7.85546875" style="24" customWidth="1"/>
    <col min="504" max="504" width="2.42578125" style="24" customWidth="1"/>
    <col min="505" max="505" width="4.28515625" style="24" customWidth="1"/>
    <col min="506" max="506" width="2.28515625" style="24" customWidth="1"/>
    <col min="507" max="507" width="11.5703125" style="24" customWidth="1"/>
    <col min="508" max="508" width="3.140625" style="24"/>
    <col min="509" max="509" width="2.7109375" style="24" customWidth="1"/>
    <col min="510" max="510" width="9.28515625" style="24" customWidth="1"/>
    <col min="511" max="511" width="8.85546875" style="24" customWidth="1"/>
    <col min="512" max="512" width="7.5703125" style="24" customWidth="1"/>
    <col min="513" max="513" width="6.140625" style="24" customWidth="1"/>
    <col min="514" max="514" width="5.7109375" style="24" customWidth="1"/>
    <col min="515" max="515" width="11.85546875" style="24" customWidth="1"/>
    <col min="516" max="516" width="11.28515625" style="24" customWidth="1"/>
    <col min="517" max="517" width="2" style="24" customWidth="1"/>
    <col min="518" max="518" width="13" style="24" customWidth="1"/>
    <col min="519" max="519" width="9.7109375" style="24" customWidth="1"/>
    <col min="520" max="520" width="6.28515625" style="24" customWidth="1"/>
    <col min="521" max="521" width="3.140625" style="24"/>
    <col min="522" max="522" width="8.85546875" style="24" customWidth="1"/>
    <col min="523" max="523" width="4.85546875" style="24" customWidth="1"/>
    <col min="524" max="524" width="6.140625" style="24" customWidth="1"/>
    <col min="525" max="525" width="7.140625" style="24" customWidth="1"/>
    <col min="526" max="526" width="11.85546875" style="24" customWidth="1"/>
    <col min="527" max="527" width="12.42578125" style="24" customWidth="1"/>
    <col min="528" max="528" width="2.28515625" style="24" customWidth="1"/>
    <col min="529" max="529" width="13.7109375" style="24" customWidth="1"/>
    <col min="530" max="530" width="8.85546875" style="24" customWidth="1"/>
    <col min="531" max="757" width="3.140625" style="24"/>
    <col min="758" max="758" width="11.7109375" style="24" customWidth="1"/>
    <col min="759" max="759" width="7.85546875" style="24" customWidth="1"/>
    <col min="760" max="760" width="2.42578125" style="24" customWidth="1"/>
    <col min="761" max="761" width="4.28515625" style="24" customWidth="1"/>
    <col min="762" max="762" width="2.28515625" style="24" customWidth="1"/>
    <col min="763" max="763" width="11.5703125" style="24" customWidth="1"/>
    <col min="764" max="764" width="3.140625" style="24"/>
    <col min="765" max="765" width="2.7109375" style="24" customWidth="1"/>
    <col min="766" max="766" width="9.28515625" style="24" customWidth="1"/>
    <col min="767" max="767" width="8.85546875" style="24" customWidth="1"/>
    <col min="768" max="768" width="7.5703125" style="24" customWidth="1"/>
    <col min="769" max="769" width="6.140625" style="24" customWidth="1"/>
    <col min="770" max="770" width="5.7109375" style="24" customWidth="1"/>
    <col min="771" max="771" width="11.85546875" style="24" customWidth="1"/>
    <col min="772" max="772" width="11.28515625" style="24" customWidth="1"/>
    <col min="773" max="773" width="2" style="24" customWidth="1"/>
    <col min="774" max="774" width="13" style="24" customWidth="1"/>
    <col min="775" max="775" width="9.7109375" style="24" customWidth="1"/>
    <col min="776" max="776" width="6.28515625" style="24" customWidth="1"/>
    <col min="777" max="777" width="3.140625" style="24"/>
    <col min="778" max="778" width="8.85546875" style="24" customWidth="1"/>
    <col min="779" max="779" width="4.85546875" style="24" customWidth="1"/>
    <col min="780" max="780" width="6.140625" style="24" customWidth="1"/>
    <col min="781" max="781" width="7.140625" style="24" customWidth="1"/>
    <col min="782" max="782" width="11.85546875" style="24" customWidth="1"/>
    <col min="783" max="783" width="12.42578125" style="24" customWidth="1"/>
    <col min="784" max="784" width="2.28515625" style="24" customWidth="1"/>
    <col min="785" max="785" width="13.7109375" style="24" customWidth="1"/>
    <col min="786" max="786" width="8.85546875" style="24" customWidth="1"/>
    <col min="787" max="1013" width="3.140625" style="24"/>
    <col min="1014" max="1014" width="11.7109375" style="24" customWidth="1"/>
    <col min="1015" max="1015" width="7.85546875" style="24" customWidth="1"/>
    <col min="1016" max="1016" width="2.42578125" style="24" customWidth="1"/>
    <col min="1017" max="1017" width="4.28515625" style="24" customWidth="1"/>
    <col min="1018" max="1018" width="2.28515625" style="24" customWidth="1"/>
    <col min="1019" max="1019" width="11.5703125" style="24" customWidth="1"/>
    <col min="1020" max="1020" width="3.140625" style="24"/>
    <col min="1021" max="1021" width="2.7109375" style="24" customWidth="1"/>
    <col min="1022" max="1022" width="9.28515625" style="24" customWidth="1"/>
    <col min="1023" max="1023" width="8.85546875" style="24" customWidth="1"/>
    <col min="1024" max="1024" width="7.5703125" style="24" customWidth="1"/>
    <col min="1025" max="1025" width="6.140625" style="24" customWidth="1"/>
    <col min="1026" max="1026" width="5.7109375" style="24" customWidth="1"/>
    <col min="1027" max="1027" width="11.85546875" style="24" customWidth="1"/>
    <col min="1028" max="1028" width="11.28515625" style="24" customWidth="1"/>
    <col min="1029" max="1029" width="2" style="24" customWidth="1"/>
    <col min="1030" max="1030" width="13" style="24" customWidth="1"/>
    <col min="1031" max="1031" width="9.7109375" style="24" customWidth="1"/>
    <col min="1032" max="1032" width="6.28515625" style="24" customWidth="1"/>
    <col min="1033" max="1033" width="3.140625" style="24"/>
    <col min="1034" max="1034" width="8.85546875" style="24" customWidth="1"/>
    <col min="1035" max="1035" width="4.85546875" style="24" customWidth="1"/>
    <col min="1036" max="1036" width="6.140625" style="24" customWidth="1"/>
    <col min="1037" max="1037" width="7.140625" style="24" customWidth="1"/>
    <col min="1038" max="1038" width="11.85546875" style="24" customWidth="1"/>
    <col min="1039" max="1039" width="12.42578125" style="24" customWidth="1"/>
    <col min="1040" max="1040" width="2.28515625" style="24" customWidth="1"/>
    <col min="1041" max="1041" width="13.7109375" style="24" customWidth="1"/>
    <col min="1042" max="1042" width="8.85546875" style="24" customWidth="1"/>
    <col min="1043" max="1269" width="3.140625" style="24"/>
    <col min="1270" max="1270" width="11.7109375" style="24" customWidth="1"/>
    <col min="1271" max="1271" width="7.85546875" style="24" customWidth="1"/>
    <col min="1272" max="1272" width="2.42578125" style="24" customWidth="1"/>
    <col min="1273" max="1273" width="4.28515625" style="24" customWidth="1"/>
    <col min="1274" max="1274" width="2.28515625" style="24" customWidth="1"/>
    <col min="1275" max="1275" width="11.5703125" style="24" customWidth="1"/>
    <col min="1276" max="1276" width="3.140625" style="24"/>
    <col min="1277" max="1277" width="2.7109375" style="24" customWidth="1"/>
    <col min="1278" max="1278" width="9.28515625" style="24" customWidth="1"/>
    <col min="1279" max="1279" width="8.85546875" style="24" customWidth="1"/>
    <col min="1280" max="1280" width="7.5703125" style="24" customWidth="1"/>
    <col min="1281" max="1281" width="6.140625" style="24" customWidth="1"/>
    <col min="1282" max="1282" width="5.7109375" style="24" customWidth="1"/>
    <col min="1283" max="1283" width="11.85546875" style="24" customWidth="1"/>
    <col min="1284" max="1284" width="11.28515625" style="24" customWidth="1"/>
    <col min="1285" max="1285" width="2" style="24" customWidth="1"/>
    <col min="1286" max="1286" width="13" style="24" customWidth="1"/>
    <col min="1287" max="1287" width="9.7109375" style="24" customWidth="1"/>
    <col min="1288" max="1288" width="6.28515625" style="24" customWidth="1"/>
    <col min="1289" max="1289" width="3.140625" style="24"/>
    <col min="1290" max="1290" width="8.85546875" style="24" customWidth="1"/>
    <col min="1291" max="1291" width="4.85546875" style="24" customWidth="1"/>
    <col min="1292" max="1292" width="6.140625" style="24" customWidth="1"/>
    <col min="1293" max="1293" width="7.140625" style="24" customWidth="1"/>
    <col min="1294" max="1294" width="11.85546875" style="24" customWidth="1"/>
    <col min="1295" max="1295" width="12.42578125" style="24" customWidth="1"/>
    <col min="1296" max="1296" width="2.28515625" style="24" customWidth="1"/>
    <col min="1297" max="1297" width="13.7109375" style="24" customWidth="1"/>
    <col min="1298" max="1298" width="8.85546875" style="24" customWidth="1"/>
    <col min="1299" max="1525" width="3.140625" style="24"/>
    <col min="1526" max="1526" width="11.7109375" style="24" customWidth="1"/>
    <col min="1527" max="1527" width="7.85546875" style="24" customWidth="1"/>
    <col min="1528" max="1528" width="2.42578125" style="24" customWidth="1"/>
    <col min="1529" max="1529" width="4.28515625" style="24" customWidth="1"/>
    <col min="1530" max="1530" width="2.28515625" style="24" customWidth="1"/>
    <col min="1531" max="1531" width="11.5703125" style="24" customWidth="1"/>
    <col min="1532" max="1532" width="3.140625" style="24"/>
    <col min="1533" max="1533" width="2.7109375" style="24" customWidth="1"/>
    <col min="1534" max="1534" width="9.28515625" style="24" customWidth="1"/>
    <col min="1535" max="1535" width="8.85546875" style="24" customWidth="1"/>
    <col min="1536" max="1536" width="7.5703125" style="24" customWidth="1"/>
    <col min="1537" max="1537" width="6.140625" style="24" customWidth="1"/>
    <col min="1538" max="1538" width="5.7109375" style="24" customWidth="1"/>
    <col min="1539" max="1539" width="11.85546875" style="24" customWidth="1"/>
    <col min="1540" max="1540" width="11.28515625" style="24" customWidth="1"/>
    <col min="1541" max="1541" width="2" style="24" customWidth="1"/>
    <col min="1542" max="1542" width="13" style="24" customWidth="1"/>
    <col min="1543" max="1543" width="9.7109375" style="24" customWidth="1"/>
    <col min="1544" max="1544" width="6.28515625" style="24" customWidth="1"/>
    <col min="1545" max="1545" width="3.140625" style="24"/>
    <col min="1546" max="1546" width="8.85546875" style="24" customWidth="1"/>
    <col min="1547" max="1547" width="4.85546875" style="24" customWidth="1"/>
    <col min="1548" max="1548" width="6.140625" style="24" customWidth="1"/>
    <col min="1549" max="1549" width="7.140625" style="24" customWidth="1"/>
    <col min="1550" max="1550" width="11.85546875" style="24" customWidth="1"/>
    <col min="1551" max="1551" width="12.42578125" style="24" customWidth="1"/>
    <col min="1552" max="1552" width="2.28515625" style="24" customWidth="1"/>
    <col min="1553" max="1553" width="13.7109375" style="24" customWidth="1"/>
    <col min="1554" max="1554" width="8.85546875" style="24" customWidth="1"/>
    <col min="1555" max="1781" width="3.140625" style="24"/>
    <col min="1782" max="1782" width="11.7109375" style="24" customWidth="1"/>
    <col min="1783" max="1783" width="7.85546875" style="24" customWidth="1"/>
    <col min="1784" max="1784" width="2.42578125" style="24" customWidth="1"/>
    <col min="1785" max="1785" width="4.28515625" style="24" customWidth="1"/>
    <col min="1786" max="1786" width="2.28515625" style="24" customWidth="1"/>
    <col min="1787" max="1787" width="11.5703125" style="24" customWidth="1"/>
    <col min="1788" max="1788" width="3.140625" style="24"/>
    <col min="1789" max="1789" width="2.7109375" style="24" customWidth="1"/>
    <col min="1790" max="1790" width="9.28515625" style="24" customWidth="1"/>
    <col min="1791" max="1791" width="8.85546875" style="24" customWidth="1"/>
    <col min="1792" max="1792" width="7.5703125" style="24" customWidth="1"/>
    <col min="1793" max="1793" width="6.140625" style="24" customWidth="1"/>
    <col min="1794" max="1794" width="5.7109375" style="24" customWidth="1"/>
    <col min="1795" max="1795" width="11.85546875" style="24" customWidth="1"/>
    <col min="1796" max="1796" width="11.28515625" style="24" customWidth="1"/>
    <col min="1797" max="1797" width="2" style="24" customWidth="1"/>
    <col min="1798" max="1798" width="13" style="24" customWidth="1"/>
    <col min="1799" max="1799" width="9.7109375" style="24" customWidth="1"/>
    <col min="1800" max="1800" width="6.28515625" style="24" customWidth="1"/>
    <col min="1801" max="1801" width="3.140625" style="24"/>
    <col min="1802" max="1802" width="8.85546875" style="24" customWidth="1"/>
    <col min="1803" max="1803" width="4.85546875" style="24" customWidth="1"/>
    <col min="1804" max="1804" width="6.140625" style="24" customWidth="1"/>
    <col min="1805" max="1805" width="7.140625" style="24" customWidth="1"/>
    <col min="1806" max="1806" width="11.85546875" style="24" customWidth="1"/>
    <col min="1807" max="1807" width="12.42578125" style="24" customWidth="1"/>
    <col min="1808" max="1808" width="2.28515625" style="24" customWidth="1"/>
    <col min="1809" max="1809" width="13.7109375" style="24" customWidth="1"/>
    <col min="1810" max="1810" width="8.85546875" style="24" customWidth="1"/>
    <col min="1811" max="2037" width="3.140625" style="24"/>
    <col min="2038" max="2038" width="11.7109375" style="24" customWidth="1"/>
    <col min="2039" max="2039" width="7.85546875" style="24" customWidth="1"/>
    <col min="2040" max="2040" width="2.42578125" style="24" customWidth="1"/>
    <col min="2041" max="2041" width="4.28515625" style="24" customWidth="1"/>
    <col min="2042" max="2042" width="2.28515625" style="24" customWidth="1"/>
    <col min="2043" max="2043" width="11.5703125" style="24" customWidth="1"/>
    <col min="2044" max="2044" width="3.140625" style="24"/>
    <col min="2045" max="2045" width="2.7109375" style="24" customWidth="1"/>
    <col min="2046" max="2046" width="9.28515625" style="24" customWidth="1"/>
    <col min="2047" max="2047" width="8.85546875" style="24" customWidth="1"/>
    <col min="2048" max="2048" width="7.5703125" style="24" customWidth="1"/>
    <col min="2049" max="2049" width="6.140625" style="24" customWidth="1"/>
    <col min="2050" max="2050" width="5.7109375" style="24" customWidth="1"/>
    <col min="2051" max="2051" width="11.85546875" style="24" customWidth="1"/>
    <col min="2052" max="2052" width="11.28515625" style="24" customWidth="1"/>
    <col min="2053" max="2053" width="2" style="24" customWidth="1"/>
    <col min="2054" max="2054" width="13" style="24" customWidth="1"/>
    <col min="2055" max="2055" width="9.7109375" style="24" customWidth="1"/>
    <col min="2056" max="2056" width="6.28515625" style="24" customWidth="1"/>
    <col min="2057" max="2057" width="3.140625" style="24"/>
    <col min="2058" max="2058" width="8.85546875" style="24" customWidth="1"/>
    <col min="2059" max="2059" width="4.85546875" style="24" customWidth="1"/>
    <col min="2060" max="2060" width="6.140625" style="24" customWidth="1"/>
    <col min="2061" max="2061" width="7.140625" style="24" customWidth="1"/>
    <col min="2062" max="2062" width="11.85546875" style="24" customWidth="1"/>
    <col min="2063" max="2063" width="12.42578125" style="24" customWidth="1"/>
    <col min="2064" max="2064" width="2.28515625" style="24" customWidth="1"/>
    <col min="2065" max="2065" width="13.7109375" style="24" customWidth="1"/>
    <col min="2066" max="2066" width="8.85546875" style="24" customWidth="1"/>
    <col min="2067" max="2293" width="3.140625" style="24"/>
    <col min="2294" max="2294" width="11.7109375" style="24" customWidth="1"/>
    <col min="2295" max="2295" width="7.85546875" style="24" customWidth="1"/>
    <col min="2296" max="2296" width="2.42578125" style="24" customWidth="1"/>
    <col min="2297" max="2297" width="4.28515625" style="24" customWidth="1"/>
    <col min="2298" max="2298" width="2.28515625" style="24" customWidth="1"/>
    <col min="2299" max="2299" width="11.5703125" style="24" customWidth="1"/>
    <col min="2300" max="2300" width="3.140625" style="24"/>
    <col min="2301" max="2301" width="2.7109375" style="24" customWidth="1"/>
    <col min="2302" max="2302" width="9.28515625" style="24" customWidth="1"/>
    <col min="2303" max="2303" width="8.85546875" style="24" customWidth="1"/>
    <col min="2304" max="2304" width="7.5703125" style="24" customWidth="1"/>
    <col min="2305" max="2305" width="6.140625" style="24" customWidth="1"/>
    <col min="2306" max="2306" width="5.7109375" style="24" customWidth="1"/>
    <col min="2307" max="2307" width="11.85546875" style="24" customWidth="1"/>
    <col min="2308" max="2308" width="11.28515625" style="24" customWidth="1"/>
    <col min="2309" max="2309" width="2" style="24" customWidth="1"/>
    <col min="2310" max="2310" width="13" style="24" customWidth="1"/>
    <col min="2311" max="2311" width="9.7109375" style="24" customWidth="1"/>
    <col min="2312" max="2312" width="6.28515625" style="24" customWidth="1"/>
    <col min="2313" max="2313" width="3.140625" style="24"/>
    <col min="2314" max="2314" width="8.85546875" style="24" customWidth="1"/>
    <col min="2315" max="2315" width="4.85546875" style="24" customWidth="1"/>
    <col min="2316" max="2316" width="6.140625" style="24" customWidth="1"/>
    <col min="2317" max="2317" width="7.140625" style="24" customWidth="1"/>
    <col min="2318" max="2318" width="11.85546875" style="24" customWidth="1"/>
    <col min="2319" max="2319" width="12.42578125" style="24" customWidth="1"/>
    <col min="2320" max="2320" width="2.28515625" style="24" customWidth="1"/>
    <col min="2321" max="2321" width="13.7109375" style="24" customWidth="1"/>
    <col min="2322" max="2322" width="8.85546875" style="24" customWidth="1"/>
    <col min="2323" max="2549" width="3.140625" style="24"/>
    <col min="2550" max="2550" width="11.7109375" style="24" customWidth="1"/>
    <col min="2551" max="2551" width="7.85546875" style="24" customWidth="1"/>
    <col min="2552" max="2552" width="2.42578125" style="24" customWidth="1"/>
    <col min="2553" max="2553" width="4.28515625" style="24" customWidth="1"/>
    <col min="2554" max="2554" width="2.28515625" style="24" customWidth="1"/>
    <col min="2555" max="2555" width="11.5703125" style="24" customWidth="1"/>
    <col min="2556" max="2556" width="3.140625" style="24"/>
    <col min="2557" max="2557" width="2.7109375" style="24" customWidth="1"/>
    <col min="2558" max="2558" width="9.28515625" style="24" customWidth="1"/>
    <col min="2559" max="2559" width="8.85546875" style="24" customWidth="1"/>
    <col min="2560" max="2560" width="7.5703125" style="24" customWidth="1"/>
    <col min="2561" max="2561" width="6.140625" style="24" customWidth="1"/>
    <col min="2562" max="2562" width="5.7109375" style="24" customWidth="1"/>
    <col min="2563" max="2563" width="11.85546875" style="24" customWidth="1"/>
    <col min="2564" max="2564" width="11.28515625" style="24" customWidth="1"/>
    <col min="2565" max="2565" width="2" style="24" customWidth="1"/>
    <col min="2566" max="2566" width="13" style="24" customWidth="1"/>
    <col min="2567" max="2567" width="9.7109375" style="24" customWidth="1"/>
    <col min="2568" max="2568" width="6.28515625" style="24" customWidth="1"/>
    <col min="2569" max="2569" width="3.140625" style="24"/>
    <col min="2570" max="2570" width="8.85546875" style="24" customWidth="1"/>
    <col min="2571" max="2571" width="4.85546875" style="24" customWidth="1"/>
    <col min="2572" max="2572" width="6.140625" style="24" customWidth="1"/>
    <col min="2573" max="2573" width="7.140625" style="24" customWidth="1"/>
    <col min="2574" max="2574" width="11.85546875" style="24" customWidth="1"/>
    <col min="2575" max="2575" width="12.42578125" style="24" customWidth="1"/>
    <col min="2576" max="2576" width="2.28515625" style="24" customWidth="1"/>
    <col min="2577" max="2577" width="13.7109375" style="24" customWidth="1"/>
    <col min="2578" max="2578" width="8.85546875" style="24" customWidth="1"/>
    <col min="2579" max="2805" width="3.140625" style="24"/>
    <col min="2806" max="2806" width="11.7109375" style="24" customWidth="1"/>
    <col min="2807" max="2807" width="7.85546875" style="24" customWidth="1"/>
    <col min="2808" max="2808" width="2.42578125" style="24" customWidth="1"/>
    <col min="2809" max="2809" width="4.28515625" style="24" customWidth="1"/>
    <col min="2810" max="2810" width="2.28515625" style="24" customWidth="1"/>
    <col min="2811" max="2811" width="11.5703125" style="24" customWidth="1"/>
    <col min="2812" max="2812" width="3.140625" style="24"/>
    <col min="2813" max="2813" width="2.7109375" style="24" customWidth="1"/>
    <col min="2814" max="2814" width="9.28515625" style="24" customWidth="1"/>
    <col min="2815" max="2815" width="8.85546875" style="24" customWidth="1"/>
    <col min="2816" max="2816" width="7.5703125" style="24" customWidth="1"/>
    <col min="2817" max="2817" width="6.140625" style="24" customWidth="1"/>
    <col min="2818" max="2818" width="5.7109375" style="24" customWidth="1"/>
    <col min="2819" max="2819" width="11.85546875" style="24" customWidth="1"/>
    <col min="2820" max="2820" width="11.28515625" style="24" customWidth="1"/>
    <col min="2821" max="2821" width="2" style="24" customWidth="1"/>
    <col min="2822" max="2822" width="13" style="24" customWidth="1"/>
    <col min="2823" max="2823" width="9.7109375" style="24" customWidth="1"/>
    <col min="2824" max="2824" width="6.28515625" style="24" customWidth="1"/>
    <col min="2825" max="2825" width="3.140625" style="24"/>
    <col min="2826" max="2826" width="8.85546875" style="24" customWidth="1"/>
    <col min="2827" max="2827" width="4.85546875" style="24" customWidth="1"/>
    <col min="2828" max="2828" width="6.140625" style="24" customWidth="1"/>
    <col min="2829" max="2829" width="7.140625" style="24" customWidth="1"/>
    <col min="2830" max="2830" width="11.85546875" style="24" customWidth="1"/>
    <col min="2831" max="2831" width="12.42578125" style="24" customWidth="1"/>
    <col min="2832" max="2832" width="2.28515625" style="24" customWidth="1"/>
    <col min="2833" max="2833" width="13.7109375" style="24" customWidth="1"/>
    <col min="2834" max="2834" width="8.85546875" style="24" customWidth="1"/>
    <col min="2835" max="3061" width="3.140625" style="24"/>
    <col min="3062" max="3062" width="11.7109375" style="24" customWidth="1"/>
    <col min="3063" max="3063" width="7.85546875" style="24" customWidth="1"/>
    <col min="3064" max="3064" width="2.42578125" style="24" customWidth="1"/>
    <col min="3065" max="3065" width="4.28515625" style="24" customWidth="1"/>
    <col min="3066" max="3066" width="2.28515625" style="24" customWidth="1"/>
    <col min="3067" max="3067" width="11.5703125" style="24" customWidth="1"/>
    <col min="3068" max="3068" width="3.140625" style="24"/>
    <col min="3069" max="3069" width="2.7109375" style="24" customWidth="1"/>
    <col min="3070" max="3070" width="9.28515625" style="24" customWidth="1"/>
    <col min="3071" max="3071" width="8.85546875" style="24" customWidth="1"/>
    <col min="3072" max="3072" width="7.5703125" style="24" customWidth="1"/>
    <col min="3073" max="3073" width="6.140625" style="24" customWidth="1"/>
    <col min="3074" max="3074" width="5.7109375" style="24" customWidth="1"/>
    <col min="3075" max="3075" width="11.85546875" style="24" customWidth="1"/>
    <col min="3076" max="3076" width="11.28515625" style="24" customWidth="1"/>
    <col min="3077" max="3077" width="2" style="24" customWidth="1"/>
    <col min="3078" max="3078" width="13" style="24" customWidth="1"/>
    <col min="3079" max="3079" width="9.7109375" style="24" customWidth="1"/>
    <col min="3080" max="3080" width="6.28515625" style="24" customWidth="1"/>
    <col min="3081" max="3081" width="3.140625" style="24"/>
    <col min="3082" max="3082" width="8.85546875" style="24" customWidth="1"/>
    <col min="3083" max="3083" width="4.85546875" style="24" customWidth="1"/>
    <col min="3084" max="3084" width="6.140625" style="24" customWidth="1"/>
    <col min="3085" max="3085" width="7.140625" style="24" customWidth="1"/>
    <col min="3086" max="3086" width="11.85546875" style="24" customWidth="1"/>
    <col min="3087" max="3087" width="12.42578125" style="24" customWidth="1"/>
    <col min="3088" max="3088" width="2.28515625" style="24" customWidth="1"/>
    <col min="3089" max="3089" width="13.7109375" style="24" customWidth="1"/>
    <col min="3090" max="3090" width="8.85546875" style="24" customWidth="1"/>
    <col min="3091" max="3317" width="3.140625" style="24"/>
    <col min="3318" max="3318" width="11.7109375" style="24" customWidth="1"/>
    <col min="3319" max="3319" width="7.85546875" style="24" customWidth="1"/>
    <col min="3320" max="3320" width="2.42578125" style="24" customWidth="1"/>
    <col min="3321" max="3321" width="4.28515625" style="24" customWidth="1"/>
    <col min="3322" max="3322" width="2.28515625" style="24" customWidth="1"/>
    <col min="3323" max="3323" width="11.5703125" style="24" customWidth="1"/>
    <col min="3324" max="3324" width="3.140625" style="24"/>
    <col min="3325" max="3325" width="2.7109375" style="24" customWidth="1"/>
    <col min="3326" max="3326" width="9.28515625" style="24" customWidth="1"/>
    <col min="3327" max="3327" width="8.85546875" style="24" customWidth="1"/>
    <col min="3328" max="3328" width="7.5703125" style="24" customWidth="1"/>
    <col min="3329" max="3329" width="6.140625" style="24" customWidth="1"/>
    <col min="3330" max="3330" width="5.7109375" style="24" customWidth="1"/>
    <col min="3331" max="3331" width="11.85546875" style="24" customWidth="1"/>
    <col min="3332" max="3332" width="11.28515625" style="24" customWidth="1"/>
    <col min="3333" max="3333" width="2" style="24" customWidth="1"/>
    <col min="3334" max="3334" width="13" style="24" customWidth="1"/>
    <col min="3335" max="3335" width="9.7109375" style="24" customWidth="1"/>
    <col min="3336" max="3336" width="6.28515625" style="24" customWidth="1"/>
    <col min="3337" max="3337" width="3.140625" style="24"/>
    <col min="3338" max="3338" width="8.85546875" style="24" customWidth="1"/>
    <col min="3339" max="3339" width="4.85546875" style="24" customWidth="1"/>
    <col min="3340" max="3340" width="6.140625" style="24" customWidth="1"/>
    <col min="3341" max="3341" width="7.140625" style="24" customWidth="1"/>
    <col min="3342" max="3342" width="11.85546875" style="24" customWidth="1"/>
    <col min="3343" max="3343" width="12.42578125" style="24" customWidth="1"/>
    <col min="3344" max="3344" width="2.28515625" style="24" customWidth="1"/>
    <col min="3345" max="3345" width="13.7109375" style="24" customWidth="1"/>
    <col min="3346" max="3346" width="8.85546875" style="24" customWidth="1"/>
    <col min="3347" max="3573" width="3.140625" style="24"/>
    <col min="3574" max="3574" width="11.7109375" style="24" customWidth="1"/>
    <col min="3575" max="3575" width="7.85546875" style="24" customWidth="1"/>
    <col min="3576" max="3576" width="2.42578125" style="24" customWidth="1"/>
    <col min="3577" max="3577" width="4.28515625" style="24" customWidth="1"/>
    <col min="3578" max="3578" width="2.28515625" style="24" customWidth="1"/>
    <col min="3579" max="3579" width="11.5703125" style="24" customWidth="1"/>
    <col min="3580" max="3580" width="3.140625" style="24"/>
    <col min="3581" max="3581" width="2.7109375" style="24" customWidth="1"/>
    <col min="3582" max="3582" width="9.28515625" style="24" customWidth="1"/>
    <col min="3583" max="3583" width="8.85546875" style="24" customWidth="1"/>
    <col min="3584" max="3584" width="7.5703125" style="24" customWidth="1"/>
    <col min="3585" max="3585" width="6.140625" style="24" customWidth="1"/>
    <col min="3586" max="3586" width="5.7109375" style="24" customWidth="1"/>
    <col min="3587" max="3587" width="11.85546875" style="24" customWidth="1"/>
    <col min="3588" max="3588" width="11.28515625" style="24" customWidth="1"/>
    <col min="3589" max="3589" width="2" style="24" customWidth="1"/>
    <col min="3590" max="3590" width="13" style="24" customWidth="1"/>
    <col min="3591" max="3591" width="9.7109375" style="24" customWidth="1"/>
    <col min="3592" max="3592" width="6.28515625" style="24" customWidth="1"/>
    <col min="3593" max="3593" width="3.140625" style="24"/>
    <col min="3594" max="3594" width="8.85546875" style="24" customWidth="1"/>
    <col min="3595" max="3595" width="4.85546875" style="24" customWidth="1"/>
    <col min="3596" max="3596" width="6.140625" style="24" customWidth="1"/>
    <col min="3597" max="3597" width="7.140625" style="24" customWidth="1"/>
    <col min="3598" max="3598" width="11.85546875" style="24" customWidth="1"/>
    <col min="3599" max="3599" width="12.42578125" style="24" customWidth="1"/>
    <col min="3600" max="3600" width="2.28515625" style="24" customWidth="1"/>
    <col min="3601" max="3601" width="13.7109375" style="24" customWidth="1"/>
    <col min="3602" max="3602" width="8.85546875" style="24" customWidth="1"/>
    <col min="3603" max="3829" width="3.140625" style="24"/>
    <col min="3830" max="3830" width="11.7109375" style="24" customWidth="1"/>
    <col min="3831" max="3831" width="7.85546875" style="24" customWidth="1"/>
    <col min="3832" max="3832" width="2.42578125" style="24" customWidth="1"/>
    <col min="3833" max="3833" width="4.28515625" style="24" customWidth="1"/>
    <col min="3834" max="3834" width="2.28515625" style="24" customWidth="1"/>
    <col min="3835" max="3835" width="11.5703125" style="24" customWidth="1"/>
    <col min="3836" max="3836" width="3.140625" style="24"/>
    <col min="3837" max="3837" width="2.7109375" style="24" customWidth="1"/>
    <col min="3838" max="3838" width="9.28515625" style="24" customWidth="1"/>
    <col min="3839" max="3839" width="8.85546875" style="24" customWidth="1"/>
    <col min="3840" max="3840" width="7.5703125" style="24" customWidth="1"/>
    <col min="3841" max="3841" width="6.140625" style="24" customWidth="1"/>
    <col min="3842" max="3842" width="5.7109375" style="24" customWidth="1"/>
    <col min="3843" max="3843" width="11.85546875" style="24" customWidth="1"/>
    <col min="3844" max="3844" width="11.28515625" style="24" customWidth="1"/>
    <col min="3845" max="3845" width="2" style="24" customWidth="1"/>
    <col min="3846" max="3846" width="13" style="24" customWidth="1"/>
    <col min="3847" max="3847" width="9.7109375" style="24" customWidth="1"/>
    <col min="3848" max="3848" width="6.28515625" style="24" customWidth="1"/>
    <col min="3849" max="3849" width="3.140625" style="24"/>
    <col min="3850" max="3850" width="8.85546875" style="24" customWidth="1"/>
    <col min="3851" max="3851" width="4.85546875" style="24" customWidth="1"/>
    <col min="3852" max="3852" width="6.140625" style="24" customWidth="1"/>
    <col min="3853" max="3853" width="7.140625" style="24" customWidth="1"/>
    <col min="3854" max="3854" width="11.85546875" style="24" customWidth="1"/>
    <col min="3855" max="3855" width="12.42578125" style="24" customWidth="1"/>
    <col min="3856" max="3856" width="2.28515625" style="24" customWidth="1"/>
    <col min="3857" max="3857" width="13.7109375" style="24" customWidth="1"/>
    <col min="3858" max="3858" width="8.85546875" style="24" customWidth="1"/>
    <col min="3859" max="4085" width="3.140625" style="24"/>
    <col min="4086" max="4086" width="11.7109375" style="24" customWidth="1"/>
    <col min="4087" max="4087" width="7.85546875" style="24" customWidth="1"/>
    <col min="4088" max="4088" width="2.42578125" style="24" customWidth="1"/>
    <col min="4089" max="4089" width="4.28515625" style="24" customWidth="1"/>
    <col min="4090" max="4090" width="2.28515625" style="24" customWidth="1"/>
    <col min="4091" max="4091" width="11.5703125" style="24" customWidth="1"/>
    <col min="4092" max="4092" width="3.140625" style="24"/>
    <col min="4093" max="4093" width="2.7109375" style="24" customWidth="1"/>
    <col min="4094" max="4094" width="9.28515625" style="24" customWidth="1"/>
    <col min="4095" max="4095" width="8.85546875" style="24" customWidth="1"/>
    <col min="4096" max="4096" width="7.5703125" style="24" customWidth="1"/>
    <col min="4097" max="4097" width="6.140625" style="24" customWidth="1"/>
    <col min="4098" max="4098" width="5.7109375" style="24" customWidth="1"/>
    <col min="4099" max="4099" width="11.85546875" style="24" customWidth="1"/>
    <col min="4100" max="4100" width="11.28515625" style="24" customWidth="1"/>
    <col min="4101" max="4101" width="2" style="24" customWidth="1"/>
    <col min="4102" max="4102" width="13" style="24" customWidth="1"/>
    <col min="4103" max="4103" width="9.7109375" style="24" customWidth="1"/>
    <col min="4104" max="4104" width="6.28515625" style="24" customWidth="1"/>
    <col min="4105" max="4105" width="3.140625" style="24"/>
    <col min="4106" max="4106" width="8.85546875" style="24" customWidth="1"/>
    <col min="4107" max="4107" width="4.85546875" style="24" customWidth="1"/>
    <col min="4108" max="4108" width="6.140625" style="24" customWidth="1"/>
    <col min="4109" max="4109" width="7.140625" style="24" customWidth="1"/>
    <col min="4110" max="4110" width="11.85546875" style="24" customWidth="1"/>
    <col min="4111" max="4111" width="12.42578125" style="24" customWidth="1"/>
    <col min="4112" max="4112" width="2.28515625" style="24" customWidth="1"/>
    <col min="4113" max="4113" width="13.7109375" style="24" customWidth="1"/>
    <col min="4114" max="4114" width="8.85546875" style="24" customWidth="1"/>
    <col min="4115" max="4341" width="3.140625" style="24"/>
    <col min="4342" max="4342" width="11.7109375" style="24" customWidth="1"/>
    <col min="4343" max="4343" width="7.85546875" style="24" customWidth="1"/>
    <col min="4344" max="4344" width="2.42578125" style="24" customWidth="1"/>
    <col min="4345" max="4345" width="4.28515625" style="24" customWidth="1"/>
    <col min="4346" max="4346" width="2.28515625" style="24" customWidth="1"/>
    <col min="4347" max="4347" width="11.5703125" style="24" customWidth="1"/>
    <col min="4348" max="4348" width="3.140625" style="24"/>
    <col min="4349" max="4349" width="2.7109375" style="24" customWidth="1"/>
    <col min="4350" max="4350" width="9.28515625" style="24" customWidth="1"/>
    <col min="4351" max="4351" width="8.85546875" style="24" customWidth="1"/>
    <col min="4352" max="4352" width="7.5703125" style="24" customWidth="1"/>
    <col min="4353" max="4353" width="6.140625" style="24" customWidth="1"/>
    <col min="4354" max="4354" width="5.7109375" style="24" customWidth="1"/>
    <col min="4355" max="4355" width="11.85546875" style="24" customWidth="1"/>
    <col min="4356" max="4356" width="11.28515625" style="24" customWidth="1"/>
    <col min="4357" max="4357" width="2" style="24" customWidth="1"/>
    <col min="4358" max="4358" width="13" style="24" customWidth="1"/>
    <col min="4359" max="4359" width="9.7109375" style="24" customWidth="1"/>
    <col min="4360" max="4360" width="6.28515625" style="24" customWidth="1"/>
    <col min="4361" max="4361" width="3.140625" style="24"/>
    <col min="4362" max="4362" width="8.85546875" style="24" customWidth="1"/>
    <col min="4363" max="4363" width="4.85546875" style="24" customWidth="1"/>
    <col min="4364" max="4364" width="6.140625" style="24" customWidth="1"/>
    <col min="4365" max="4365" width="7.140625" style="24" customWidth="1"/>
    <col min="4366" max="4366" width="11.85546875" style="24" customWidth="1"/>
    <col min="4367" max="4367" width="12.42578125" style="24" customWidth="1"/>
    <col min="4368" max="4368" width="2.28515625" style="24" customWidth="1"/>
    <col min="4369" max="4369" width="13.7109375" style="24" customWidth="1"/>
    <col min="4370" max="4370" width="8.85546875" style="24" customWidth="1"/>
    <col min="4371" max="4597" width="3.140625" style="24"/>
    <col min="4598" max="4598" width="11.7109375" style="24" customWidth="1"/>
    <col min="4599" max="4599" width="7.85546875" style="24" customWidth="1"/>
    <col min="4600" max="4600" width="2.42578125" style="24" customWidth="1"/>
    <col min="4601" max="4601" width="4.28515625" style="24" customWidth="1"/>
    <col min="4602" max="4602" width="2.28515625" style="24" customWidth="1"/>
    <col min="4603" max="4603" width="11.5703125" style="24" customWidth="1"/>
    <col min="4604" max="4604" width="3.140625" style="24"/>
    <col min="4605" max="4605" width="2.7109375" style="24" customWidth="1"/>
    <col min="4606" max="4606" width="9.28515625" style="24" customWidth="1"/>
    <col min="4607" max="4607" width="8.85546875" style="24" customWidth="1"/>
    <col min="4608" max="4608" width="7.5703125" style="24" customWidth="1"/>
    <col min="4609" max="4609" width="6.140625" style="24" customWidth="1"/>
    <col min="4610" max="4610" width="5.7109375" style="24" customWidth="1"/>
    <col min="4611" max="4611" width="11.85546875" style="24" customWidth="1"/>
    <col min="4612" max="4612" width="11.28515625" style="24" customWidth="1"/>
    <col min="4613" max="4613" width="2" style="24" customWidth="1"/>
    <col min="4614" max="4614" width="13" style="24" customWidth="1"/>
    <col min="4615" max="4615" width="9.7109375" style="24" customWidth="1"/>
    <col min="4616" max="4616" width="6.28515625" style="24" customWidth="1"/>
    <col min="4617" max="4617" width="3.140625" style="24"/>
    <col min="4618" max="4618" width="8.85546875" style="24" customWidth="1"/>
    <col min="4619" max="4619" width="4.85546875" style="24" customWidth="1"/>
    <col min="4620" max="4620" width="6.140625" style="24" customWidth="1"/>
    <col min="4621" max="4621" width="7.140625" style="24" customWidth="1"/>
    <col min="4622" max="4622" width="11.85546875" style="24" customWidth="1"/>
    <col min="4623" max="4623" width="12.42578125" style="24" customWidth="1"/>
    <col min="4624" max="4624" width="2.28515625" style="24" customWidth="1"/>
    <col min="4625" max="4625" width="13.7109375" style="24" customWidth="1"/>
    <col min="4626" max="4626" width="8.85546875" style="24" customWidth="1"/>
    <col min="4627" max="4853" width="3.140625" style="24"/>
    <col min="4854" max="4854" width="11.7109375" style="24" customWidth="1"/>
    <col min="4855" max="4855" width="7.85546875" style="24" customWidth="1"/>
    <col min="4856" max="4856" width="2.42578125" style="24" customWidth="1"/>
    <col min="4857" max="4857" width="4.28515625" style="24" customWidth="1"/>
    <col min="4858" max="4858" width="2.28515625" style="24" customWidth="1"/>
    <col min="4859" max="4859" width="11.5703125" style="24" customWidth="1"/>
    <col min="4860" max="4860" width="3.140625" style="24"/>
    <col min="4861" max="4861" width="2.7109375" style="24" customWidth="1"/>
    <col min="4862" max="4862" width="9.28515625" style="24" customWidth="1"/>
    <col min="4863" max="4863" width="8.85546875" style="24" customWidth="1"/>
    <col min="4864" max="4864" width="7.5703125" style="24" customWidth="1"/>
    <col min="4865" max="4865" width="6.140625" style="24" customWidth="1"/>
    <col min="4866" max="4866" width="5.7109375" style="24" customWidth="1"/>
    <col min="4867" max="4867" width="11.85546875" style="24" customWidth="1"/>
    <col min="4868" max="4868" width="11.28515625" style="24" customWidth="1"/>
    <col min="4869" max="4869" width="2" style="24" customWidth="1"/>
    <col min="4870" max="4870" width="13" style="24" customWidth="1"/>
    <col min="4871" max="4871" width="9.7109375" style="24" customWidth="1"/>
    <col min="4872" max="4872" width="6.28515625" style="24" customWidth="1"/>
    <col min="4873" max="4873" width="3.140625" style="24"/>
    <col min="4874" max="4874" width="8.85546875" style="24" customWidth="1"/>
    <col min="4875" max="4875" width="4.85546875" style="24" customWidth="1"/>
    <col min="4876" max="4876" width="6.140625" style="24" customWidth="1"/>
    <col min="4877" max="4877" width="7.140625" style="24" customWidth="1"/>
    <col min="4878" max="4878" width="11.85546875" style="24" customWidth="1"/>
    <col min="4879" max="4879" width="12.42578125" style="24" customWidth="1"/>
    <col min="4880" max="4880" width="2.28515625" style="24" customWidth="1"/>
    <col min="4881" max="4881" width="13.7109375" style="24" customWidth="1"/>
    <col min="4882" max="4882" width="8.85546875" style="24" customWidth="1"/>
    <col min="4883" max="5109" width="3.140625" style="24"/>
    <col min="5110" max="5110" width="11.7109375" style="24" customWidth="1"/>
    <col min="5111" max="5111" width="7.85546875" style="24" customWidth="1"/>
    <col min="5112" max="5112" width="2.42578125" style="24" customWidth="1"/>
    <col min="5113" max="5113" width="4.28515625" style="24" customWidth="1"/>
    <col min="5114" max="5114" width="2.28515625" style="24" customWidth="1"/>
    <col min="5115" max="5115" width="11.5703125" style="24" customWidth="1"/>
    <col min="5116" max="5116" width="3.140625" style="24"/>
    <col min="5117" max="5117" width="2.7109375" style="24" customWidth="1"/>
    <col min="5118" max="5118" width="9.28515625" style="24" customWidth="1"/>
    <col min="5119" max="5119" width="8.85546875" style="24" customWidth="1"/>
    <col min="5120" max="5120" width="7.5703125" style="24" customWidth="1"/>
    <col min="5121" max="5121" width="6.140625" style="24" customWidth="1"/>
    <col min="5122" max="5122" width="5.7109375" style="24" customWidth="1"/>
    <col min="5123" max="5123" width="11.85546875" style="24" customWidth="1"/>
    <col min="5124" max="5124" width="11.28515625" style="24" customWidth="1"/>
    <col min="5125" max="5125" width="2" style="24" customWidth="1"/>
    <col min="5126" max="5126" width="13" style="24" customWidth="1"/>
    <col min="5127" max="5127" width="9.7109375" style="24" customWidth="1"/>
    <col min="5128" max="5128" width="6.28515625" style="24" customWidth="1"/>
    <col min="5129" max="5129" width="3.140625" style="24"/>
    <col min="5130" max="5130" width="8.85546875" style="24" customWidth="1"/>
    <col min="5131" max="5131" width="4.85546875" style="24" customWidth="1"/>
    <col min="5132" max="5132" width="6.140625" style="24" customWidth="1"/>
    <col min="5133" max="5133" width="7.140625" style="24" customWidth="1"/>
    <col min="5134" max="5134" width="11.85546875" style="24" customWidth="1"/>
    <col min="5135" max="5135" width="12.42578125" style="24" customWidth="1"/>
    <col min="5136" max="5136" width="2.28515625" style="24" customWidth="1"/>
    <col min="5137" max="5137" width="13.7109375" style="24" customWidth="1"/>
    <col min="5138" max="5138" width="8.85546875" style="24" customWidth="1"/>
    <col min="5139" max="5365" width="3.140625" style="24"/>
    <col min="5366" max="5366" width="11.7109375" style="24" customWidth="1"/>
    <col min="5367" max="5367" width="7.85546875" style="24" customWidth="1"/>
    <col min="5368" max="5368" width="2.42578125" style="24" customWidth="1"/>
    <col min="5369" max="5369" width="4.28515625" style="24" customWidth="1"/>
    <col min="5370" max="5370" width="2.28515625" style="24" customWidth="1"/>
    <col min="5371" max="5371" width="11.5703125" style="24" customWidth="1"/>
    <col min="5372" max="5372" width="3.140625" style="24"/>
    <col min="5373" max="5373" width="2.7109375" style="24" customWidth="1"/>
    <col min="5374" max="5374" width="9.28515625" style="24" customWidth="1"/>
    <col min="5375" max="5375" width="8.85546875" style="24" customWidth="1"/>
    <col min="5376" max="5376" width="7.5703125" style="24" customWidth="1"/>
    <col min="5377" max="5377" width="6.140625" style="24" customWidth="1"/>
    <col min="5378" max="5378" width="5.7109375" style="24" customWidth="1"/>
    <col min="5379" max="5379" width="11.85546875" style="24" customWidth="1"/>
    <col min="5380" max="5380" width="11.28515625" style="24" customWidth="1"/>
    <col min="5381" max="5381" width="2" style="24" customWidth="1"/>
    <col min="5382" max="5382" width="13" style="24" customWidth="1"/>
    <col min="5383" max="5383" width="9.7109375" style="24" customWidth="1"/>
    <col min="5384" max="5384" width="6.28515625" style="24" customWidth="1"/>
    <col min="5385" max="5385" width="3.140625" style="24"/>
    <col min="5386" max="5386" width="8.85546875" style="24" customWidth="1"/>
    <col min="5387" max="5387" width="4.85546875" style="24" customWidth="1"/>
    <col min="5388" max="5388" width="6.140625" style="24" customWidth="1"/>
    <col min="5389" max="5389" width="7.140625" style="24" customWidth="1"/>
    <col min="5390" max="5390" width="11.85546875" style="24" customWidth="1"/>
    <col min="5391" max="5391" width="12.42578125" style="24" customWidth="1"/>
    <col min="5392" max="5392" width="2.28515625" style="24" customWidth="1"/>
    <col min="5393" max="5393" width="13.7109375" style="24" customWidth="1"/>
    <col min="5394" max="5394" width="8.85546875" style="24" customWidth="1"/>
    <col min="5395" max="5621" width="3.140625" style="24"/>
    <col min="5622" max="5622" width="11.7109375" style="24" customWidth="1"/>
    <col min="5623" max="5623" width="7.85546875" style="24" customWidth="1"/>
    <col min="5624" max="5624" width="2.42578125" style="24" customWidth="1"/>
    <col min="5625" max="5625" width="4.28515625" style="24" customWidth="1"/>
    <col min="5626" max="5626" width="2.28515625" style="24" customWidth="1"/>
    <col min="5627" max="5627" width="11.5703125" style="24" customWidth="1"/>
    <col min="5628" max="5628" width="3.140625" style="24"/>
    <col min="5629" max="5629" width="2.7109375" style="24" customWidth="1"/>
    <col min="5630" max="5630" width="9.28515625" style="24" customWidth="1"/>
    <col min="5631" max="5631" width="8.85546875" style="24" customWidth="1"/>
    <col min="5632" max="5632" width="7.5703125" style="24" customWidth="1"/>
    <col min="5633" max="5633" width="6.140625" style="24" customWidth="1"/>
    <col min="5634" max="5634" width="5.7109375" style="24" customWidth="1"/>
    <col min="5635" max="5635" width="11.85546875" style="24" customWidth="1"/>
    <col min="5636" max="5636" width="11.28515625" style="24" customWidth="1"/>
    <col min="5637" max="5637" width="2" style="24" customWidth="1"/>
    <col min="5638" max="5638" width="13" style="24" customWidth="1"/>
    <col min="5639" max="5639" width="9.7109375" style="24" customWidth="1"/>
    <col min="5640" max="5640" width="6.28515625" style="24" customWidth="1"/>
    <col min="5641" max="5641" width="3.140625" style="24"/>
    <col min="5642" max="5642" width="8.85546875" style="24" customWidth="1"/>
    <col min="5643" max="5643" width="4.85546875" style="24" customWidth="1"/>
    <col min="5644" max="5644" width="6.140625" style="24" customWidth="1"/>
    <col min="5645" max="5645" width="7.140625" style="24" customWidth="1"/>
    <col min="5646" max="5646" width="11.85546875" style="24" customWidth="1"/>
    <col min="5647" max="5647" width="12.42578125" style="24" customWidth="1"/>
    <col min="5648" max="5648" width="2.28515625" style="24" customWidth="1"/>
    <col min="5649" max="5649" width="13.7109375" style="24" customWidth="1"/>
    <col min="5650" max="5650" width="8.85546875" style="24" customWidth="1"/>
    <col min="5651" max="5877" width="3.140625" style="24"/>
    <col min="5878" max="5878" width="11.7109375" style="24" customWidth="1"/>
    <col min="5879" max="5879" width="7.85546875" style="24" customWidth="1"/>
    <col min="5880" max="5880" width="2.42578125" style="24" customWidth="1"/>
    <col min="5881" max="5881" width="4.28515625" style="24" customWidth="1"/>
    <col min="5882" max="5882" width="2.28515625" style="24" customWidth="1"/>
    <col min="5883" max="5883" width="11.5703125" style="24" customWidth="1"/>
    <col min="5884" max="5884" width="3.140625" style="24"/>
    <col min="5885" max="5885" width="2.7109375" style="24" customWidth="1"/>
    <col min="5886" max="5886" width="9.28515625" style="24" customWidth="1"/>
    <col min="5887" max="5887" width="8.85546875" style="24" customWidth="1"/>
    <col min="5888" max="5888" width="7.5703125" style="24" customWidth="1"/>
    <col min="5889" max="5889" width="6.140625" style="24" customWidth="1"/>
    <col min="5890" max="5890" width="5.7109375" style="24" customWidth="1"/>
    <col min="5891" max="5891" width="11.85546875" style="24" customWidth="1"/>
    <col min="5892" max="5892" width="11.28515625" style="24" customWidth="1"/>
    <col min="5893" max="5893" width="2" style="24" customWidth="1"/>
    <col min="5894" max="5894" width="13" style="24" customWidth="1"/>
    <col min="5895" max="5895" width="9.7109375" style="24" customWidth="1"/>
    <col min="5896" max="5896" width="6.28515625" style="24" customWidth="1"/>
    <col min="5897" max="5897" width="3.140625" style="24"/>
    <col min="5898" max="5898" width="8.85546875" style="24" customWidth="1"/>
    <col min="5899" max="5899" width="4.85546875" style="24" customWidth="1"/>
    <col min="5900" max="5900" width="6.140625" style="24" customWidth="1"/>
    <col min="5901" max="5901" width="7.140625" style="24" customWidth="1"/>
    <col min="5902" max="5902" width="11.85546875" style="24" customWidth="1"/>
    <col min="5903" max="5903" width="12.42578125" style="24" customWidth="1"/>
    <col min="5904" max="5904" width="2.28515625" style="24" customWidth="1"/>
    <col min="5905" max="5905" width="13.7109375" style="24" customWidth="1"/>
    <col min="5906" max="5906" width="8.85546875" style="24" customWidth="1"/>
    <col min="5907" max="6133" width="3.140625" style="24"/>
    <col min="6134" max="6134" width="11.7109375" style="24" customWidth="1"/>
    <col min="6135" max="6135" width="7.85546875" style="24" customWidth="1"/>
    <col min="6136" max="6136" width="2.42578125" style="24" customWidth="1"/>
    <col min="6137" max="6137" width="4.28515625" style="24" customWidth="1"/>
    <col min="6138" max="6138" width="2.28515625" style="24" customWidth="1"/>
    <col min="6139" max="6139" width="11.5703125" style="24" customWidth="1"/>
    <col min="6140" max="6140" width="3.140625" style="24"/>
    <col min="6141" max="6141" width="2.7109375" style="24" customWidth="1"/>
    <col min="6142" max="6142" width="9.28515625" style="24" customWidth="1"/>
    <col min="6143" max="6143" width="8.85546875" style="24" customWidth="1"/>
    <col min="6144" max="6144" width="7.5703125" style="24" customWidth="1"/>
    <col min="6145" max="6145" width="6.140625" style="24" customWidth="1"/>
    <col min="6146" max="6146" width="5.7109375" style="24" customWidth="1"/>
    <col min="6147" max="6147" width="11.85546875" style="24" customWidth="1"/>
    <col min="6148" max="6148" width="11.28515625" style="24" customWidth="1"/>
    <col min="6149" max="6149" width="2" style="24" customWidth="1"/>
    <col min="6150" max="6150" width="13" style="24" customWidth="1"/>
    <col min="6151" max="6151" width="9.7109375" style="24" customWidth="1"/>
    <col min="6152" max="6152" width="6.28515625" style="24" customWidth="1"/>
    <col min="6153" max="6153" width="3.140625" style="24"/>
    <col min="6154" max="6154" width="8.85546875" style="24" customWidth="1"/>
    <col min="6155" max="6155" width="4.85546875" style="24" customWidth="1"/>
    <col min="6156" max="6156" width="6.140625" style="24" customWidth="1"/>
    <col min="6157" max="6157" width="7.140625" style="24" customWidth="1"/>
    <col min="6158" max="6158" width="11.85546875" style="24" customWidth="1"/>
    <col min="6159" max="6159" width="12.42578125" style="24" customWidth="1"/>
    <col min="6160" max="6160" width="2.28515625" style="24" customWidth="1"/>
    <col min="6161" max="6161" width="13.7109375" style="24" customWidth="1"/>
    <col min="6162" max="6162" width="8.85546875" style="24" customWidth="1"/>
    <col min="6163" max="6389" width="3.140625" style="24"/>
    <col min="6390" max="6390" width="11.7109375" style="24" customWidth="1"/>
    <col min="6391" max="6391" width="7.85546875" style="24" customWidth="1"/>
    <col min="6392" max="6392" width="2.42578125" style="24" customWidth="1"/>
    <col min="6393" max="6393" width="4.28515625" style="24" customWidth="1"/>
    <col min="6394" max="6394" width="2.28515625" style="24" customWidth="1"/>
    <col min="6395" max="6395" width="11.5703125" style="24" customWidth="1"/>
    <col min="6396" max="6396" width="3.140625" style="24"/>
    <col min="6397" max="6397" width="2.7109375" style="24" customWidth="1"/>
    <col min="6398" max="6398" width="9.28515625" style="24" customWidth="1"/>
    <col min="6399" max="6399" width="8.85546875" style="24" customWidth="1"/>
    <col min="6400" max="6400" width="7.5703125" style="24" customWidth="1"/>
    <col min="6401" max="6401" width="6.140625" style="24" customWidth="1"/>
    <col min="6402" max="6402" width="5.7109375" style="24" customWidth="1"/>
    <col min="6403" max="6403" width="11.85546875" style="24" customWidth="1"/>
    <col min="6404" max="6404" width="11.28515625" style="24" customWidth="1"/>
    <col min="6405" max="6405" width="2" style="24" customWidth="1"/>
    <col min="6406" max="6406" width="13" style="24" customWidth="1"/>
    <col min="6407" max="6407" width="9.7109375" style="24" customWidth="1"/>
    <col min="6408" max="6408" width="6.28515625" style="24" customWidth="1"/>
    <col min="6409" max="6409" width="3.140625" style="24"/>
    <col min="6410" max="6410" width="8.85546875" style="24" customWidth="1"/>
    <col min="6411" max="6411" width="4.85546875" style="24" customWidth="1"/>
    <col min="6412" max="6412" width="6.140625" style="24" customWidth="1"/>
    <col min="6413" max="6413" width="7.140625" style="24" customWidth="1"/>
    <col min="6414" max="6414" width="11.85546875" style="24" customWidth="1"/>
    <col min="6415" max="6415" width="12.42578125" style="24" customWidth="1"/>
    <col min="6416" max="6416" width="2.28515625" style="24" customWidth="1"/>
    <col min="6417" max="6417" width="13.7109375" style="24" customWidth="1"/>
    <col min="6418" max="6418" width="8.85546875" style="24" customWidth="1"/>
    <col min="6419" max="6645" width="3.140625" style="24"/>
    <col min="6646" max="6646" width="11.7109375" style="24" customWidth="1"/>
    <col min="6647" max="6647" width="7.85546875" style="24" customWidth="1"/>
    <col min="6648" max="6648" width="2.42578125" style="24" customWidth="1"/>
    <col min="6649" max="6649" width="4.28515625" style="24" customWidth="1"/>
    <col min="6650" max="6650" width="2.28515625" style="24" customWidth="1"/>
    <col min="6651" max="6651" width="11.5703125" style="24" customWidth="1"/>
    <col min="6652" max="6652" width="3.140625" style="24"/>
    <col min="6653" max="6653" width="2.7109375" style="24" customWidth="1"/>
    <col min="6654" max="6654" width="9.28515625" style="24" customWidth="1"/>
    <col min="6655" max="6655" width="8.85546875" style="24" customWidth="1"/>
    <col min="6656" max="6656" width="7.5703125" style="24" customWidth="1"/>
    <col min="6657" max="6657" width="6.140625" style="24" customWidth="1"/>
    <col min="6658" max="6658" width="5.7109375" style="24" customWidth="1"/>
    <col min="6659" max="6659" width="11.85546875" style="24" customWidth="1"/>
    <col min="6660" max="6660" width="11.28515625" style="24" customWidth="1"/>
    <col min="6661" max="6661" width="2" style="24" customWidth="1"/>
    <col min="6662" max="6662" width="13" style="24" customWidth="1"/>
    <col min="6663" max="6663" width="9.7109375" style="24" customWidth="1"/>
    <col min="6664" max="6664" width="6.28515625" style="24" customWidth="1"/>
    <col min="6665" max="6665" width="3.140625" style="24"/>
    <col min="6666" max="6666" width="8.85546875" style="24" customWidth="1"/>
    <col min="6667" max="6667" width="4.85546875" style="24" customWidth="1"/>
    <col min="6668" max="6668" width="6.140625" style="24" customWidth="1"/>
    <col min="6669" max="6669" width="7.140625" style="24" customWidth="1"/>
    <col min="6670" max="6670" width="11.85546875" style="24" customWidth="1"/>
    <col min="6671" max="6671" width="12.42578125" style="24" customWidth="1"/>
    <col min="6672" max="6672" width="2.28515625" style="24" customWidth="1"/>
    <col min="6673" max="6673" width="13.7109375" style="24" customWidth="1"/>
    <col min="6674" max="6674" width="8.85546875" style="24" customWidth="1"/>
    <col min="6675" max="6901" width="3.140625" style="24"/>
    <col min="6902" max="6902" width="11.7109375" style="24" customWidth="1"/>
    <col min="6903" max="6903" width="7.85546875" style="24" customWidth="1"/>
    <col min="6904" max="6904" width="2.42578125" style="24" customWidth="1"/>
    <col min="6905" max="6905" width="4.28515625" style="24" customWidth="1"/>
    <col min="6906" max="6906" width="2.28515625" style="24" customWidth="1"/>
    <col min="6907" max="6907" width="11.5703125" style="24" customWidth="1"/>
    <col min="6908" max="6908" width="3.140625" style="24"/>
    <col min="6909" max="6909" width="2.7109375" style="24" customWidth="1"/>
    <col min="6910" max="6910" width="9.28515625" style="24" customWidth="1"/>
    <col min="6911" max="6911" width="8.85546875" style="24" customWidth="1"/>
    <col min="6912" max="6912" width="7.5703125" style="24" customWidth="1"/>
    <col min="6913" max="6913" width="6.140625" style="24" customWidth="1"/>
    <col min="6914" max="6914" width="5.7109375" style="24" customWidth="1"/>
    <col min="6915" max="6915" width="11.85546875" style="24" customWidth="1"/>
    <col min="6916" max="6916" width="11.28515625" style="24" customWidth="1"/>
    <col min="6917" max="6917" width="2" style="24" customWidth="1"/>
    <col min="6918" max="6918" width="13" style="24" customWidth="1"/>
    <col min="6919" max="6919" width="9.7109375" style="24" customWidth="1"/>
    <col min="6920" max="6920" width="6.28515625" style="24" customWidth="1"/>
    <col min="6921" max="6921" width="3.140625" style="24"/>
    <col min="6922" max="6922" width="8.85546875" style="24" customWidth="1"/>
    <col min="6923" max="6923" width="4.85546875" style="24" customWidth="1"/>
    <col min="6924" max="6924" width="6.140625" style="24" customWidth="1"/>
    <col min="6925" max="6925" width="7.140625" style="24" customWidth="1"/>
    <col min="6926" max="6926" width="11.85546875" style="24" customWidth="1"/>
    <col min="6927" max="6927" width="12.42578125" style="24" customWidth="1"/>
    <col min="6928" max="6928" width="2.28515625" style="24" customWidth="1"/>
    <col min="6929" max="6929" width="13.7109375" style="24" customWidth="1"/>
    <col min="6930" max="6930" width="8.85546875" style="24" customWidth="1"/>
    <col min="6931" max="7157" width="3.140625" style="24"/>
    <col min="7158" max="7158" width="11.7109375" style="24" customWidth="1"/>
    <col min="7159" max="7159" width="7.85546875" style="24" customWidth="1"/>
    <col min="7160" max="7160" width="2.42578125" style="24" customWidth="1"/>
    <col min="7161" max="7161" width="4.28515625" style="24" customWidth="1"/>
    <col min="7162" max="7162" width="2.28515625" style="24" customWidth="1"/>
    <col min="7163" max="7163" width="11.5703125" style="24" customWidth="1"/>
    <col min="7164" max="7164" width="3.140625" style="24"/>
    <col min="7165" max="7165" width="2.7109375" style="24" customWidth="1"/>
    <col min="7166" max="7166" width="9.28515625" style="24" customWidth="1"/>
    <col min="7167" max="7167" width="8.85546875" style="24" customWidth="1"/>
    <col min="7168" max="7168" width="7.5703125" style="24" customWidth="1"/>
    <col min="7169" max="7169" width="6.140625" style="24" customWidth="1"/>
    <col min="7170" max="7170" width="5.7109375" style="24" customWidth="1"/>
    <col min="7171" max="7171" width="11.85546875" style="24" customWidth="1"/>
    <col min="7172" max="7172" width="11.28515625" style="24" customWidth="1"/>
    <col min="7173" max="7173" width="2" style="24" customWidth="1"/>
    <col min="7174" max="7174" width="13" style="24" customWidth="1"/>
    <col min="7175" max="7175" width="9.7109375" style="24" customWidth="1"/>
    <col min="7176" max="7176" width="6.28515625" style="24" customWidth="1"/>
    <col min="7177" max="7177" width="3.140625" style="24"/>
    <col min="7178" max="7178" width="8.85546875" style="24" customWidth="1"/>
    <col min="7179" max="7179" width="4.85546875" style="24" customWidth="1"/>
    <col min="7180" max="7180" width="6.140625" style="24" customWidth="1"/>
    <col min="7181" max="7181" width="7.140625" style="24" customWidth="1"/>
    <col min="7182" max="7182" width="11.85546875" style="24" customWidth="1"/>
    <col min="7183" max="7183" width="12.42578125" style="24" customWidth="1"/>
    <col min="7184" max="7184" width="2.28515625" style="24" customWidth="1"/>
    <col min="7185" max="7185" width="13.7109375" style="24" customWidth="1"/>
    <col min="7186" max="7186" width="8.85546875" style="24" customWidth="1"/>
    <col min="7187" max="7413" width="3.140625" style="24"/>
    <col min="7414" max="7414" width="11.7109375" style="24" customWidth="1"/>
    <col min="7415" max="7415" width="7.85546875" style="24" customWidth="1"/>
    <col min="7416" max="7416" width="2.42578125" style="24" customWidth="1"/>
    <col min="7417" max="7417" width="4.28515625" style="24" customWidth="1"/>
    <col min="7418" max="7418" width="2.28515625" style="24" customWidth="1"/>
    <col min="7419" max="7419" width="11.5703125" style="24" customWidth="1"/>
    <col min="7420" max="7420" width="3.140625" style="24"/>
    <col min="7421" max="7421" width="2.7109375" style="24" customWidth="1"/>
    <col min="7422" max="7422" width="9.28515625" style="24" customWidth="1"/>
    <col min="7423" max="7423" width="8.85546875" style="24" customWidth="1"/>
    <col min="7424" max="7424" width="7.5703125" style="24" customWidth="1"/>
    <col min="7425" max="7425" width="6.140625" style="24" customWidth="1"/>
    <col min="7426" max="7426" width="5.7109375" style="24" customWidth="1"/>
    <col min="7427" max="7427" width="11.85546875" style="24" customWidth="1"/>
    <col min="7428" max="7428" width="11.28515625" style="24" customWidth="1"/>
    <col min="7429" max="7429" width="2" style="24" customWidth="1"/>
    <col min="7430" max="7430" width="13" style="24" customWidth="1"/>
    <col min="7431" max="7431" width="9.7109375" style="24" customWidth="1"/>
    <col min="7432" max="7432" width="6.28515625" style="24" customWidth="1"/>
    <col min="7433" max="7433" width="3.140625" style="24"/>
    <col min="7434" max="7434" width="8.85546875" style="24" customWidth="1"/>
    <col min="7435" max="7435" width="4.85546875" style="24" customWidth="1"/>
    <col min="7436" max="7436" width="6.140625" style="24" customWidth="1"/>
    <col min="7437" max="7437" width="7.140625" style="24" customWidth="1"/>
    <col min="7438" max="7438" width="11.85546875" style="24" customWidth="1"/>
    <col min="7439" max="7439" width="12.42578125" style="24" customWidth="1"/>
    <col min="7440" max="7440" width="2.28515625" style="24" customWidth="1"/>
    <col min="7441" max="7441" width="13.7109375" style="24" customWidth="1"/>
    <col min="7442" max="7442" width="8.85546875" style="24" customWidth="1"/>
    <col min="7443" max="7669" width="3.140625" style="24"/>
    <col min="7670" max="7670" width="11.7109375" style="24" customWidth="1"/>
    <col min="7671" max="7671" width="7.85546875" style="24" customWidth="1"/>
    <col min="7672" max="7672" width="2.42578125" style="24" customWidth="1"/>
    <col min="7673" max="7673" width="4.28515625" style="24" customWidth="1"/>
    <col min="7674" max="7674" width="2.28515625" style="24" customWidth="1"/>
    <col min="7675" max="7675" width="11.5703125" style="24" customWidth="1"/>
    <col min="7676" max="7676" width="3.140625" style="24"/>
    <col min="7677" max="7677" width="2.7109375" style="24" customWidth="1"/>
    <col min="7678" max="7678" width="9.28515625" style="24" customWidth="1"/>
    <col min="7679" max="7679" width="8.85546875" style="24" customWidth="1"/>
    <col min="7680" max="7680" width="7.5703125" style="24" customWidth="1"/>
    <col min="7681" max="7681" width="6.140625" style="24" customWidth="1"/>
    <col min="7682" max="7682" width="5.7109375" style="24" customWidth="1"/>
    <col min="7683" max="7683" width="11.85546875" style="24" customWidth="1"/>
    <col min="7684" max="7684" width="11.28515625" style="24" customWidth="1"/>
    <col min="7685" max="7685" width="2" style="24" customWidth="1"/>
    <col min="7686" max="7686" width="13" style="24" customWidth="1"/>
    <col min="7687" max="7687" width="9.7109375" style="24" customWidth="1"/>
    <col min="7688" max="7688" width="6.28515625" style="24" customWidth="1"/>
    <col min="7689" max="7689" width="3.140625" style="24"/>
    <col min="7690" max="7690" width="8.85546875" style="24" customWidth="1"/>
    <col min="7691" max="7691" width="4.85546875" style="24" customWidth="1"/>
    <col min="7692" max="7692" width="6.140625" style="24" customWidth="1"/>
    <col min="7693" max="7693" width="7.140625" style="24" customWidth="1"/>
    <col min="7694" max="7694" width="11.85546875" style="24" customWidth="1"/>
    <col min="7695" max="7695" width="12.42578125" style="24" customWidth="1"/>
    <col min="7696" max="7696" width="2.28515625" style="24" customWidth="1"/>
    <col min="7697" max="7697" width="13.7109375" style="24" customWidth="1"/>
    <col min="7698" max="7698" width="8.85546875" style="24" customWidth="1"/>
    <col min="7699" max="7925" width="3.140625" style="24"/>
    <col min="7926" max="7926" width="11.7109375" style="24" customWidth="1"/>
    <col min="7927" max="7927" width="7.85546875" style="24" customWidth="1"/>
    <col min="7928" max="7928" width="2.42578125" style="24" customWidth="1"/>
    <col min="7929" max="7929" width="4.28515625" style="24" customWidth="1"/>
    <col min="7930" max="7930" width="2.28515625" style="24" customWidth="1"/>
    <col min="7931" max="7931" width="11.5703125" style="24" customWidth="1"/>
    <col min="7932" max="7932" width="3.140625" style="24"/>
    <col min="7933" max="7933" width="2.7109375" style="24" customWidth="1"/>
    <col min="7934" max="7934" width="9.28515625" style="24" customWidth="1"/>
    <col min="7935" max="7935" width="8.85546875" style="24" customWidth="1"/>
    <col min="7936" max="7936" width="7.5703125" style="24" customWidth="1"/>
    <col min="7937" max="7937" width="6.140625" style="24" customWidth="1"/>
    <col min="7938" max="7938" width="5.7109375" style="24" customWidth="1"/>
    <col min="7939" max="7939" width="11.85546875" style="24" customWidth="1"/>
    <col min="7940" max="7940" width="11.28515625" style="24" customWidth="1"/>
    <col min="7941" max="7941" width="2" style="24" customWidth="1"/>
    <col min="7942" max="7942" width="13" style="24" customWidth="1"/>
    <col min="7943" max="7943" width="9.7109375" style="24" customWidth="1"/>
    <col min="7944" max="7944" width="6.28515625" style="24" customWidth="1"/>
    <col min="7945" max="7945" width="3.140625" style="24"/>
    <col min="7946" max="7946" width="8.85546875" style="24" customWidth="1"/>
    <col min="7947" max="7947" width="4.85546875" style="24" customWidth="1"/>
    <col min="7948" max="7948" width="6.140625" style="24" customWidth="1"/>
    <col min="7949" max="7949" width="7.140625" style="24" customWidth="1"/>
    <col min="7950" max="7950" width="11.85546875" style="24" customWidth="1"/>
    <col min="7951" max="7951" width="12.42578125" style="24" customWidth="1"/>
    <col min="7952" max="7952" width="2.28515625" style="24" customWidth="1"/>
    <col min="7953" max="7953" width="13.7109375" style="24" customWidth="1"/>
    <col min="7954" max="7954" width="8.85546875" style="24" customWidth="1"/>
    <col min="7955" max="8181" width="3.140625" style="24"/>
    <col min="8182" max="8182" width="11.7109375" style="24" customWidth="1"/>
    <col min="8183" max="8183" width="7.85546875" style="24" customWidth="1"/>
    <col min="8184" max="8184" width="2.42578125" style="24" customWidth="1"/>
    <col min="8185" max="8185" width="4.28515625" style="24" customWidth="1"/>
    <col min="8186" max="8186" width="2.28515625" style="24" customWidth="1"/>
    <col min="8187" max="8187" width="11.5703125" style="24" customWidth="1"/>
    <col min="8188" max="8188" width="3.140625" style="24"/>
    <col min="8189" max="8189" width="2.7109375" style="24" customWidth="1"/>
    <col min="8190" max="8190" width="9.28515625" style="24" customWidth="1"/>
    <col min="8191" max="8191" width="8.85546875" style="24" customWidth="1"/>
    <col min="8192" max="8192" width="7.5703125" style="24" customWidth="1"/>
    <col min="8193" max="8193" width="6.140625" style="24" customWidth="1"/>
    <col min="8194" max="8194" width="5.7109375" style="24" customWidth="1"/>
    <col min="8195" max="8195" width="11.85546875" style="24" customWidth="1"/>
    <col min="8196" max="8196" width="11.28515625" style="24" customWidth="1"/>
    <col min="8197" max="8197" width="2" style="24" customWidth="1"/>
    <col min="8198" max="8198" width="13" style="24" customWidth="1"/>
    <col min="8199" max="8199" width="9.7109375" style="24" customWidth="1"/>
    <col min="8200" max="8200" width="6.28515625" style="24" customWidth="1"/>
    <col min="8201" max="8201" width="3.140625" style="24"/>
    <col min="8202" max="8202" width="8.85546875" style="24" customWidth="1"/>
    <col min="8203" max="8203" width="4.85546875" style="24" customWidth="1"/>
    <col min="8204" max="8204" width="6.140625" style="24" customWidth="1"/>
    <col min="8205" max="8205" width="7.140625" style="24" customWidth="1"/>
    <col min="8206" max="8206" width="11.85546875" style="24" customWidth="1"/>
    <col min="8207" max="8207" width="12.42578125" style="24" customWidth="1"/>
    <col min="8208" max="8208" width="2.28515625" style="24" customWidth="1"/>
    <col min="8209" max="8209" width="13.7109375" style="24" customWidth="1"/>
    <col min="8210" max="8210" width="8.85546875" style="24" customWidth="1"/>
    <col min="8211" max="8437" width="3.140625" style="24"/>
    <col min="8438" max="8438" width="11.7109375" style="24" customWidth="1"/>
    <col min="8439" max="8439" width="7.85546875" style="24" customWidth="1"/>
    <col min="8440" max="8440" width="2.42578125" style="24" customWidth="1"/>
    <col min="8441" max="8441" width="4.28515625" style="24" customWidth="1"/>
    <col min="8442" max="8442" width="2.28515625" style="24" customWidth="1"/>
    <col min="8443" max="8443" width="11.5703125" style="24" customWidth="1"/>
    <col min="8444" max="8444" width="3.140625" style="24"/>
    <col min="8445" max="8445" width="2.7109375" style="24" customWidth="1"/>
    <col min="8446" max="8446" width="9.28515625" style="24" customWidth="1"/>
    <col min="8447" max="8447" width="8.85546875" style="24" customWidth="1"/>
    <col min="8448" max="8448" width="7.5703125" style="24" customWidth="1"/>
    <col min="8449" max="8449" width="6.140625" style="24" customWidth="1"/>
    <col min="8450" max="8450" width="5.7109375" style="24" customWidth="1"/>
    <col min="8451" max="8451" width="11.85546875" style="24" customWidth="1"/>
    <col min="8452" max="8452" width="11.28515625" style="24" customWidth="1"/>
    <col min="8453" max="8453" width="2" style="24" customWidth="1"/>
    <col min="8454" max="8454" width="13" style="24" customWidth="1"/>
    <col min="8455" max="8455" width="9.7109375" style="24" customWidth="1"/>
    <col min="8456" max="8456" width="6.28515625" style="24" customWidth="1"/>
    <col min="8457" max="8457" width="3.140625" style="24"/>
    <col min="8458" max="8458" width="8.85546875" style="24" customWidth="1"/>
    <col min="8459" max="8459" width="4.85546875" style="24" customWidth="1"/>
    <col min="8460" max="8460" width="6.140625" style="24" customWidth="1"/>
    <col min="8461" max="8461" width="7.140625" style="24" customWidth="1"/>
    <col min="8462" max="8462" width="11.85546875" style="24" customWidth="1"/>
    <col min="8463" max="8463" width="12.42578125" style="24" customWidth="1"/>
    <col min="8464" max="8464" width="2.28515625" style="24" customWidth="1"/>
    <col min="8465" max="8465" width="13.7109375" style="24" customWidth="1"/>
    <col min="8466" max="8466" width="8.85546875" style="24" customWidth="1"/>
    <col min="8467" max="8693" width="3.140625" style="24"/>
    <col min="8694" max="8694" width="11.7109375" style="24" customWidth="1"/>
    <col min="8695" max="8695" width="7.85546875" style="24" customWidth="1"/>
    <col min="8696" max="8696" width="2.42578125" style="24" customWidth="1"/>
    <col min="8697" max="8697" width="4.28515625" style="24" customWidth="1"/>
    <col min="8698" max="8698" width="2.28515625" style="24" customWidth="1"/>
    <col min="8699" max="8699" width="11.5703125" style="24" customWidth="1"/>
    <col min="8700" max="8700" width="3.140625" style="24"/>
    <col min="8701" max="8701" width="2.7109375" style="24" customWidth="1"/>
    <col min="8702" max="8702" width="9.28515625" style="24" customWidth="1"/>
    <col min="8703" max="8703" width="8.85546875" style="24" customWidth="1"/>
    <col min="8704" max="8704" width="7.5703125" style="24" customWidth="1"/>
    <col min="8705" max="8705" width="6.140625" style="24" customWidth="1"/>
    <col min="8706" max="8706" width="5.7109375" style="24" customWidth="1"/>
    <col min="8707" max="8707" width="11.85546875" style="24" customWidth="1"/>
    <col min="8708" max="8708" width="11.28515625" style="24" customWidth="1"/>
    <col min="8709" max="8709" width="2" style="24" customWidth="1"/>
    <col min="8710" max="8710" width="13" style="24" customWidth="1"/>
    <col min="8711" max="8711" width="9.7109375" style="24" customWidth="1"/>
    <col min="8712" max="8712" width="6.28515625" style="24" customWidth="1"/>
    <col min="8713" max="8713" width="3.140625" style="24"/>
    <col min="8714" max="8714" width="8.85546875" style="24" customWidth="1"/>
    <col min="8715" max="8715" width="4.85546875" style="24" customWidth="1"/>
    <col min="8716" max="8716" width="6.140625" style="24" customWidth="1"/>
    <col min="8717" max="8717" width="7.140625" style="24" customWidth="1"/>
    <col min="8718" max="8718" width="11.85546875" style="24" customWidth="1"/>
    <col min="8719" max="8719" width="12.42578125" style="24" customWidth="1"/>
    <col min="8720" max="8720" width="2.28515625" style="24" customWidth="1"/>
    <col min="8721" max="8721" width="13.7109375" style="24" customWidth="1"/>
    <col min="8722" max="8722" width="8.85546875" style="24" customWidth="1"/>
    <col min="8723" max="8949" width="3.140625" style="24"/>
    <col min="8950" max="8950" width="11.7109375" style="24" customWidth="1"/>
    <col min="8951" max="8951" width="7.85546875" style="24" customWidth="1"/>
    <col min="8952" max="8952" width="2.42578125" style="24" customWidth="1"/>
    <col min="8953" max="8953" width="4.28515625" style="24" customWidth="1"/>
    <col min="8954" max="8954" width="2.28515625" style="24" customWidth="1"/>
    <col min="8955" max="8955" width="11.5703125" style="24" customWidth="1"/>
    <col min="8956" max="8956" width="3.140625" style="24"/>
    <col min="8957" max="8957" width="2.7109375" style="24" customWidth="1"/>
    <col min="8958" max="8958" width="9.28515625" style="24" customWidth="1"/>
    <col min="8959" max="8959" width="8.85546875" style="24" customWidth="1"/>
    <col min="8960" max="8960" width="7.5703125" style="24" customWidth="1"/>
    <col min="8961" max="8961" width="6.140625" style="24" customWidth="1"/>
    <col min="8962" max="8962" width="5.7109375" style="24" customWidth="1"/>
    <col min="8963" max="8963" width="11.85546875" style="24" customWidth="1"/>
    <col min="8964" max="8964" width="11.28515625" style="24" customWidth="1"/>
    <col min="8965" max="8965" width="2" style="24" customWidth="1"/>
    <col min="8966" max="8966" width="13" style="24" customWidth="1"/>
    <col min="8967" max="8967" width="9.7109375" style="24" customWidth="1"/>
    <col min="8968" max="8968" width="6.28515625" style="24" customWidth="1"/>
    <col min="8969" max="8969" width="3.140625" style="24"/>
    <col min="8970" max="8970" width="8.85546875" style="24" customWidth="1"/>
    <col min="8971" max="8971" width="4.85546875" style="24" customWidth="1"/>
    <col min="8972" max="8972" width="6.140625" style="24" customWidth="1"/>
    <col min="8973" max="8973" width="7.140625" style="24" customWidth="1"/>
    <col min="8974" max="8974" width="11.85546875" style="24" customWidth="1"/>
    <col min="8975" max="8975" width="12.42578125" style="24" customWidth="1"/>
    <col min="8976" max="8976" width="2.28515625" style="24" customWidth="1"/>
    <col min="8977" max="8977" width="13.7109375" style="24" customWidth="1"/>
    <col min="8978" max="8978" width="8.85546875" style="24" customWidth="1"/>
    <col min="8979" max="9205" width="3.140625" style="24"/>
    <col min="9206" max="9206" width="11.7109375" style="24" customWidth="1"/>
    <col min="9207" max="9207" width="7.85546875" style="24" customWidth="1"/>
    <col min="9208" max="9208" width="2.42578125" style="24" customWidth="1"/>
    <col min="9209" max="9209" width="4.28515625" style="24" customWidth="1"/>
    <col min="9210" max="9210" width="2.28515625" style="24" customWidth="1"/>
    <col min="9211" max="9211" width="11.5703125" style="24" customWidth="1"/>
    <col min="9212" max="9212" width="3.140625" style="24"/>
    <col min="9213" max="9213" width="2.7109375" style="24" customWidth="1"/>
    <col min="9214" max="9214" width="9.28515625" style="24" customWidth="1"/>
    <col min="9215" max="9215" width="8.85546875" style="24" customWidth="1"/>
    <col min="9216" max="9216" width="7.5703125" style="24" customWidth="1"/>
    <col min="9217" max="9217" width="6.140625" style="24" customWidth="1"/>
    <col min="9218" max="9218" width="5.7109375" style="24" customWidth="1"/>
    <col min="9219" max="9219" width="11.85546875" style="24" customWidth="1"/>
    <col min="9220" max="9220" width="11.28515625" style="24" customWidth="1"/>
    <col min="9221" max="9221" width="2" style="24" customWidth="1"/>
    <col min="9222" max="9222" width="13" style="24" customWidth="1"/>
    <col min="9223" max="9223" width="9.7109375" style="24" customWidth="1"/>
    <col min="9224" max="9224" width="6.28515625" style="24" customWidth="1"/>
    <col min="9225" max="9225" width="3.140625" style="24"/>
    <col min="9226" max="9226" width="8.85546875" style="24" customWidth="1"/>
    <col min="9227" max="9227" width="4.85546875" style="24" customWidth="1"/>
    <col min="9228" max="9228" width="6.140625" style="24" customWidth="1"/>
    <col min="9229" max="9229" width="7.140625" style="24" customWidth="1"/>
    <col min="9230" max="9230" width="11.85546875" style="24" customWidth="1"/>
    <col min="9231" max="9231" width="12.42578125" style="24" customWidth="1"/>
    <col min="9232" max="9232" width="2.28515625" style="24" customWidth="1"/>
    <col min="9233" max="9233" width="13.7109375" style="24" customWidth="1"/>
    <col min="9234" max="9234" width="8.85546875" style="24" customWidth="1"/>
    <col min="9235" max="9461" width="3.140625" style="24"/>
    <col min="9462" max="9462" width="11.7109375" style="24" customWidth="1"/>
    <col min="9463" max="9463" width="7.85546875" style="24" customWidth="1"/>
    <col min="9464" max="9464" width="2.42578125" style="24" customWidth="1"/>
    <col min="9465" max="9465" width="4.28515625" style="24" customWidth="1"/>
    <col min="9466" max="9466" width="2.28515625" style="24" customWidth="1"/>
    <col min="9467" max="9467" width="11.5703125" style="24" customWidth="1"/>
    <col min="9468" max="9468" width="3.140625" style="24"/>
    <col min="9469" max="9469" width="2.7109375" style="24" customWidth="1"/>
    <col min="9470" max="9470" width="9.28515625" style="24" customWidth="1"/>
    <col min="9471" max="9471" width="8.85546875" style="24" customWidth="1"/>
    <col min="9472" max="9472" width="7.5703125" style="24" customWidth="1"/>
    <col min="9473" max="9473" width="6.140625" style="24" customWidth="1"/>
    <col min="9474" max="9474" width="5.7109375" style="24" customWidth="1"/>
    <col min="9475" max="9475" width="11.85546875" style="24" customWidth="1"/>
    <col min="9476" max="9476" width="11.28515625" style="24" customWidth="1"/>
    <col min="9477" max="9477" width="2" style="24" customWidth="1"/>
    <col min="9478" max="9478" width="13" style="24" customWidth="1"/>
    <col min="9479" max="9479" width="9.7109375" style="24" customWidth="1"/>
    <col min="9480" max="9480" width="6.28515625" style="24" customWidth="1"/>
    <col min="9481" max="9481" width="3.140625" style="24"/>
    <col min="9482" max="9482" width="8.85546875" style="24" customWidth="1"/>
    <col min="9483" max="9483" width="4.85546875" style="24" customWidth="1"/>
    <col min="9484" max="9484" width="6.140625" style="24" customWidth="1"/>
    <col min="9485" max="9485" width="7.140625" style="24" customWidth="1"/>
    <col min="9486" max="9486" width="11.85546875" style="24" customWidth="1"/>
    <col min="9487" max="9487" width="12.42578125" style="24" customWidth="1"/>
    <col min="9488" max="9488" width="2.28515625" style="24" customWidth="1"/>
    <col min="9489" max="9489" width="13.7109375" style="24" customWidth="1"/>
    <col min="9490" max="9490" width="8.85546875" style="24" customWidth="1"/>
    <col min="9491" max="9717" width="3.140625" style="24"/>
    <col min="9718" max="9718" width="11.7109375" style="24" customWidth="1"/>
    <col min="9719" max="9719" width="7.85546875" style="24" customWidth="1"/>
    <col min="9720" max="9720" width="2.42578125" style="24" customWidth="1"/>
    <col min="9721" max="9721" width="4.28515625" style="24" customWidth="1"/>
    <col min="9722" max="9722" width="2.28515625" style="24" customWidth="1"/>
    <col min="9723" max="9723" width="11.5703125" style="24" customWidth="1"/>
    <col min="9724" max="9724" width="3.140625" style="24"/>
    <col min="9725" max="9725" width="2.7109375" style="24" customWidth="1"/>
    <col min="9726" max="9726" width="9.28515625" style="24" customWidth="1"/>
    <col min="9727" max="9727" width="8.85546875" style="24" customWidth="1"/>
    <col min="9728" max="9728" width="7.5703125" style="24" customWidth="1"/>
    <col min="9729" max="9729" width="6.140625" style="24" customWidth="1"/>
    <col min="9730" max="9730" width="5.7109375" style="24" customWidth="1"/>
    <col min="9731" max="9731" width="11.85546875" style="24" customWidth="1"/>
    <col min="9732" max="9732" width="11.28515625" style="24" customWidth="1"/>
    <col min="9733" max="9733" width="2" style="24" customWidth="1"/>
    <col min="9734" max="9734" width="13" style="24" customWidth="1"/>
    <col min="9735" max="9735" width="9.7109375" style="24" customWidth="1"/>
    <col min="9736" max="9736" width="6.28515625" style="24" customWidth="1"/>
    <col min="9737" max="9737" width="3.140625" style="24"/>
    <col min="9738" max="9738" width="8.85546875" style="24" customWidth="1"/>
    <col min="9739" max="9739" width="4.85546875" style="24" customWidth="1"/>
    <col min="9740" max="9740" width="6.140625" style="24" customWidth="1"/>
    <col min="9741" max="9741" width="7.140625" style="24" customWidth="1"/>
    <col min="9742" max="9742" width="11.85546875" style="24" customWidth="1"/>
    <col min="9743" max="9743" width="12.42578125" style="24" customWidth="1"/>
    <col min="9744" max="9744" width="2.28515625" style="24" customWidth="1"/>
    <col min="9745" max="9745" width="13.7109375" style="24" customWidth="1"/>
    <col min="9746" max="9746" width="8.85546875" style="24" customWidth="1"/>
    <col min="9747" max="9973" width="3.140625" style="24"/>
    <col min="9974" max="9974" width="11.7109375" style="24" customWidth="1"/>
    <col min="9975" max="9975" width="7.85546875" style="24" customWidth="1"/>
    <col min="9976" max="9976" width="2.42578125" style="24" customWidth="1"/>
    <col min="9977" max="9977" width="4.28515625" style="24" customWidth="1"/>
    <col min="9978" max="9978" width="2.28515625" style="24" customWidth="1"/>
    <col min="9979" max="9979" width="11.5703125" style="24" customWidth="1"/>
    <col min="9980" max="9980" width="3.140625" style="24"/>
    <col min="9981" max="9981" width="2.7109375" style="24" customWidth="1"/>
    <col min="9982" max="9982" width="9.28515625" style="24" customWidth="1"/>
    <col min="9983" max="9983" width="8.85546875" style="24" customWidth="1"/>
    <col min="9984" max="9984" width="7.5703125" style="24" customWidth="1"/>
    <col min="9985" max="9985" width="6.140625" style="24" customWidth="1"/>
    <col min="9986" max="9986" width="5.7109375" style="24" customWidth="1"/>
    <col min="9987" max="9987" width="11.85546875" style="24" customWidth="1"/>
    <col min="9988" max="9988" width="11.28515625" style="24" customWidth="1"/>
    <col min="9989" max="9989" width="2" style="24" customWidth="1"/>
    <col min="9990" max="9990" width="13" style="24" customWidth="1"/>
    <col min="9991" max="9991" width="9.7109375" style="24" customWidth="1"/>
    <col min="9992" max="9992" width="6.28515625" style="24" customWidth="1"/>
    <col min="9993" max="9993" width="3.140625" style="24"/>
    <col min="9994" max="9994" width="8.85546875" style="24" customWidth="1"/>
    <col min="9995" max="9995" width="4.85546875" style="24" customWidth="1"/>
    <col min="9996" max="9996" width="6.140625" style="24" customWidth="1"/>
    <col min="9997" max="9997" width="7.140625" style="24" customWidth="1"/>
    <col min="9998" max="9998" width="11.85546875" style="24" customWidth="1"/>
    <col min="9999" max="9999" width="12.42578125" style="24" customWidth="1"/>
    <col min="10000" max="10000" width="2.28515625" style="24" customWidth="1"/>
    <col min="10001" max="10001" width="13.7109375" style="24" customWidth="1"/>
    <col min="10002" max="10002" width="8.85546875" style="24" customWidth="1"/>
    <col min="10003" max="10229" width="3.140625" style="24"/>
    <col min="10230" max="10230" width="11.7109375" style="24" customWidth="1"/>
    <col min="10231" max="10231" width="7.85546875" style="24" customWidth="1"/>
    <col min="10232" max="10232" width="2.42578125" style="24" customWidth="1"/>
    <col min="10233" max="10233" width="4.28515625" style="24" customWidth="1"/>
    <col min="10234" max="10234" width="2.28515625" style="24" customWidth="1"/>
    <col min="10235" max="10235" width="11.5703125" style="24" customWidth="1"/>
    <col min="10236" max="10236" width="3.140625" style="24"/>
    <col min="10237" max="10237" width="2.7109375" style="24" customWidth="1"/>
    <col min="10238" max="10238" width="9.28515625" style="24" customWidth="1"/>
    <col min="10239" max="10239" width="8.85546875" style="24" customWidth="1"/>
    <col min="10240" max="10240" width="7.5703125" style="24" customWidth="1"/>
    <col min="10241" max="10241" width="6.140625" style="24" customWidth="1"/>
    <col min="10242" max="10242" width="5.7109375" style="24" customWidth="1"/>
    <col min="10243" max="10243" width="11.85546875" style="24" customWidth="1"/>
    <col min="10244" max="10244" width="11.28515625" style="24" customWidth="1"/>
    <col min="10245" max="10245" width="2" style="24" customWidth="1"/>
    <col min="10246" max="10246" width="13" style="24" customWidth="1"/>
    <col min="10247" max="10247" width="9.7109375" style="24" customWidth="1"/>
    <col min="10248" max="10248" width="6.28515625" style="24" customWidth="1"/>
    <col min="10249" max="10249" width="3.140625" style="24"/>
    <col min="10250" max="10250" width="8.85546875" style="24" customWidth="1"/>
    <col min="10251" max="10251" width="4.85546875" style="24" customWidth="1"/>
    <col min="10252" max="10252" width="6.140625" style="24" customWidth="1"/>
    <col min="10253" max="10253" width="7.140625" style="24" customWidth="1"/>
    <col min="10254" max="10254" width="11.85546875" style="24" customWidth="1"/>
    <col min="10255" max="10255" width="12.42578125" style="24" customWidth="1"/>
    <col min="10256" max="10256" width="2.28515625" style="24" customWidth="1"/>
    <col min="10257" max="10257" width="13.7109375" style="24" customWidth="1"/>
    <col min="10258" max="10258" width="8.85546875" style="24" customWidth="1"/>
    <col min="10259" max="10485" width="3.140625" style="24"/>
    <col min="10486" max="10486" width="11.7109375" style="24" customWidth="1"/>
    <col min="10487" max="10487" width="7.85546875" style="24" customWidth="1"/>
    <col min="10488" max="10488" width="2.42578125" style="24" customWidth="1"/>
    <col min="10489" max="10489" width="4.28515625" style="24" customWidth="1"/>
    <col min="10490" max="10490" width="2.28515625" style="24" customWidth="1"/>
    <col min="10491" max="10491" width="11.5703125" style="24" customWidth="1"/>
    <col min="10492" max="10492" width="3.140625" style="24"/>
    <col min="10493" max="10493" width="2.7109375" style="24" customWidth="1"/>
    <col min="10494" max="10494" width="9.28515625" style="24" customWidth="1"/>
    <col min="10495" max="10495" width="8.85546875" style="24" customWidth="1"/>
    <col min="10496" max="10496" width="7.5703125" style="24" customWidth="1"/>
    <col min="10497" max="10497" width="6.140625" style="24" customWidth="1"/>
    <col min="10498" max="10498" width="5.7109375" style="24" customWidth="1"/>
    <col min="10499" max="10499" width="11.85546875" style="24" customWidth="1"/>
    <col min="10500" max="10500" width="11.28515625" style="24" customWidth="1"/>
    <col min="10501" max="10501" width="2" style="24" customWidth="1"/>
    <col min="10502" max="10502" width="13" style="24" customWidth="1"/>
    <col min="10503" max="10503" width="9.7109375" style="24" customWidth="1"/>
    <col min="10504" max="10504" width="6.28515625" style="24" customWidth="1"/>
    <col min="10505" max="10505" width="3.140625" style="24"/>
    <col min="10506" max="10506" width="8.85546875" style="24" customWidth="1"/>
    <col min="10507" max="10507" width="4.85546875" style="24" customWidth="1"/>
    <col min="10508" max="10508" width="6.140625" style="24" customWidth="1"/>
    <col min="10509" max="10509" width="7.140625" style="24" customWidth="1"/>
    <col min="10510" max="10510" width="11.85546875" style="24" customWidth="1"/>
    <col min="10511" max="10511" width="12.42578125" style="24" customWidth="1"/>
    <col min="10512" max="10512" width="2.28515625" style="24" customWidth="1"/>
    <col min="10513" max="10513" width="13.7109375" style="24" customWidth="1"/>
    <col min="10514" max="10514" width="8.85546875" style="24" customWidth="1"/>
    <col min="10515" max="10741" width="3.140625" style="24"/>
    <col min="10742" max="10742" width="11.7109375" style="24" customWidth="1"/>
    <col min="10743" max="10743" width="7.85546875" style="24" customWidth="1"/>
    <col min="10744" max="10744" width="2.42578125" style="24" customWidth="1"/>
    <col min="10745" max="10745" width="4.28515625" style="24" customWidth="1"/>
    <col min="10746" max="10746" width="2.28515625" style="24" customWidth="1"/>
    <col min="10747" max="10747" width="11.5703125" style="24" customWidth="1"/>
    <col min="10748" max="10748" width="3.140625" style="24"/>
    <col min="10749" max="10749" width="2.7109375" style="24" customWidth="1"/>
    <col min="10750" max="10750" width="9.28515625" style="24" customWidth="1"/>
    <col min="10751" max="10751" width="8.85546875" style="24" customWidth="1"/>
    <col min="10752" max="10752" width="7.5703125" style="24" customWidth="1"/>
    <col min="10753" max="10753" width="6.140625" style="24" customWidth="1"/>
    <col min="10754" max="10754" width="5.7109375" style="24" customWidth="1"/>
    <col min="10755" max="10755" width="11.85546875" style="24" customWidth="1"/>
    <col min="10756" max="10756" width="11.28515625" style="24" customWidth="1"/>
    <col min="10757" max="10757" width="2" style="24" customWidth="1"/>
    <col min="10758" max="10758" width="13" style="24" customWidth="1"/>
    <col min="10759" max="10759" width="9.7109375" style="24" customWidth="1"/>
    <col min="10760" max="10760" width="6.28515625" style="24" customWidth="1"/>
    <col min="10761" max="10761" width="3.140625" style="24"/>
    <col min="10762" max="10762" width="8.85546875" style="24" customWidth="1"/>
    <col min="10763" max="10763" width="4.85546875" style="24" customWidth="1"/>
    <col min="10764" max="10764" width="6.140625" style="24" customWidth="1"/>
    <col min="10765" max="10765" width="7.140625" style="24" customWidth="1"/>
    <col min="10766" max="10766" width="11.85546875" style="24" customWidth="1"/>
    <col min="10767" max="10767" width="12.42578125" style="24" customWidth="1"/>
    <col min="10768" max="10768" width="2.28515625" style="24" customWidth="1"/>
    <col min="10769" max="10769" width="13.7109375" style="24" customWidth="1"/>
    <col min="10770" max="10770" width="8.85546875" style="24" customWidth="1"/>
    <col min="10771" max="10997" width="3.140625" style="24"/>
    <col min="10998" max="10998" width="11.7109375" style="24" customWidth="1"/>
    <col min="10999" max="10999" width="7.85546875" style="24" customWidth="1"/>
    <col min="11000" max="11000" width="2.42578125" style="24" customWidth="1"/>
    <col min="11001" max="11001" width="4.28515625" style="24" customWidth="1"/>
    <col min="11002" max="11002" width="2.28515625" style="24" customWidth="1"/>
    <col min="11003" max="11003" width="11.5703125" style="24" customWidth="1"/>
    <col min="11004" max="11004" width="3.140625" style="24"/>
    <col min="11005" max="11005" width="2.7109375" style="24" customWidth="1"/>
    <col min="11006" max="11006" width="9.28515625" style="24" customWidth="1"/>
    <col min="11007" max="11007" width="8.85546875" style="24" customWidth="1"/>
    <col min="11008" max="11008" width="7.5703125" style="24" customWidth="1"/>
    <col min="11009" max="11009" width="6.140625" style="24" customWidth="1"/>
    <col min="11010" max="11010" width="5.7109375" style="24" customWidth="1"/>
    <col min="11011" max="11011" width="11.85546875" style="24" customWidth="1"/>
    <col min="11012" max="11012" width="11.28515625" style="24" customWidth="1"/>
    <col min="11013" max="11013" width="2" style="24" customWidth="1"/>
    <col min="11014" max="11014" width="13" style="24" customWidth="1"/>
    <col min="11015" max="11015" width="9.7109375" style="24" customWidth="1"/>
    <col min="11016" max="11016" width="6.28515625" style="24" customWidth="1"/>
    <col min="11017" max="11017" width="3.140625" style="24"/>
    <col min="11018" max="11018" width="8.85546875" style="24" customWidth="1"/>
    <col min="11019" max="11019" width="4.85546875" style="24" customWidth="1"/>
    <col min="11020" max="11020" width="6.140625" style="24" customWidth="1"/>
    <col min="11021" max="11021" width="7.140625" style="24" customWidth="1"/>
    <col min="11022" max="11022" width="11.85546875" style="24" customWidth="1"/>
    <col min="11023" max="11023" width="12.42578125" style="24" customWidth="1"/>
    <col min="11024" max="11024" width="2.28515625" style="24" customWidth="1"/>
    <col min="11025" max="11025" width="13.7109375" style="24" customWidth="1"/>
    <col min="11026" max="11026" width="8.85546875" style="24" customWidth="1"/>
    <col min="11027" max="11253" width="3.140625" style="24"/>
    <col min="11254" max="11254" width="11.7109375" style="24" customWidth="1"/>
    <col min="11255" max="11255" width="7.85546875" style="24" customWidth="1"/>
    <col min="11256" max="11256" width="2.42578125" style="24" customWidth="1"/>
    <col min="11257" max="11257" width="4.28515625" style="24" customWidth="1"/>
    <col min="11258" max="11258" width="2.28515625" style="24" customWidth="1"/>
    <col min="11259" max="11259" width="11.5703125" style="24" customWidth="1"/>
    <col min="11260" max="11260" width="3.140625" style="24"/>
    <col min="11261" max="11261" width="2.7109375" style="24" customWidth="1"/>
    <col min="11262" max="11262" width="9.28515625" style="24" customWidth="1"/>
    <col min="11263" max="11263" width="8.85546875" style="24" customWidth="1"/>
    <col min="11264" max="11264" width="7.5703125" style="24" customWidth="1"/>
    <col min="11265" max="11265" width="6.140625" style="24" customWidth="1"/>
    <col min="11266" max="11266" width="5.7109375" style="24" customWidth="1"/>
    <col min="11267" max="11267" width="11.85546875" style="24" customWidth="1"/>
    <col min="11268" max="11268" width="11.28515625" style="24" customWidth="1"/>
    <col min="11269" max="11269" width="2" style="24" customWidth="1"/>
    <col min="11270" max="11270" width="13" style="24" customWidth="1"/>
    <col min="11271" max="11271" width="9.7109375" style="24" customWidth="1"/>
    <col min="11272" max="11272" width="6.28515625" style="24" customWidth="1"/>
    <col min="11273" max="11273" width="3.140625" style="24"/>
    <col min="11274" max="11274" width="8.85546875" style="24" customWidth="1"/>
    <col min="11275" max="11275" width="4.85546875" style="24" customWidth="1"/>
    <col min="11276" max="11276" width="6.140625" style="24" customWidth="1"/>
    <col min="11277" max="11277" width="7.140625" style="24" customWidth="1"/>
    <col min="11278" max="11278" width="11.85546875" style="24" customWidth="1"/>
    <col min="11279" max="11279" width="12.42578125" style="24" customWidth="1"/>
    <col min="11280" max="11280" width="2.28515625" style="24" customWidth="1"/>
    <col min="11281" max="11281" width="13.7109375" style="24" customWidth="1"/>
    <col min="11282" max="11282" width="8.85546875" style="24" customWidth="1"/>
    <col min="11283" max="11509" width="3.140625" style="24"/>
    <col min="11510" max="11510" width="11.7109375" style="24" customWidth="1"/>
    <col min="11511" max="11511" width="7.85546875" style="24" customWidth="1"/>
    <col min="11512" max="11512" width="2.42578125" style="24" customWidth="1"/>
    <col min="11513" max="11513" width="4.28515625" style="24" customWidth="1"/>
    <col min="11514" max="11514" width="2.28515625" style="24" customWidth="1"/>
    <col min="11515" max="11515" width="11.5703125" style="24" customWidth="1"/>
    <col min="11516" max="11516" width="3.140625" style="24"/>
    <col min="11517" max="11517" width="2.7109375" style="24" customWidth="1"/>
    <col min="11518" max="11518" width="9.28515625" style="24" customWidth="1"/>
    <col min="11519" max="11519" width="8.85546875" style="24" customWidth="1"/>
    <col min="11520" max="11520" width="7.5703125" style="24" customWidth="1"/>
    <col min="11521" max="11521" width="6.140625" style="24" customWidth="1"/>
    <col min="11522" max="11522" width="5.7109375" style="24" customWidth="1"/>
    <col min="11523" max="11523" width="11.85546875" style="24" customWidth="1"/>
    <col min="11524" max="11524" width="11.28515625" style="24" customWidth="1"/>
    <col min="11525" max="11525" width="2" style="24" customWidth="1"/>
    <col min="11526" max="11526" width="13" style="24" customWidth="1"/>
    <col min="11527" max="11527" width="9.7109375" style="24" customWidth="1"/>
    <col min="11528" max="11528" width="6.28515625" style="24" customWidth="1"/>
    <col min="11529" max="11529" width="3.140625" style="24"/>
    <col min="11530" max="11530" width="8.85546875" style="24" customWidth="1"/>
    <col min="11531" max="11531" width="4.85546875" style="24" customWidth="1"/>
    <col min="11532" max="11532" width="6.140625" style="24" customWidth="1"/>
    <col min="11533" max="11533" width="7.140625" style="24" customWidth="1"/>
    <col min="11534" max="11534" width="11.85546875" style="24" customWidth="1"/>
    <col min="11535" max="11535" width="12.42578125" style="24" customWidth="1"/>
    <col min="11536" max="11536" width="2.28515625" style="24" customWidth="1"/>
    <col min="11537" max="11537" width="13.7109375" style="24" customWidth="1"/>
    <col min="11538" max="11538" width="8.85546875" style="24" customWidth="1"/>
    <col min="11539" max="11765" width="3.140625" style="24"/>
    <col min="11766" max="11766" width="11.7109375" style="24" customWidth="1"/>
    <col min="11767" max="11767" width="7.85546875" style="24" customWidth="1"/>
    <col min="11768" max="11768" width="2.42578125" style="24" customWidth="1"/>
    <col min="11769" max="11769" width="4.28515625" style="24" customWidth="1"/>
    <col min="11770" max="11770" width="2.28515625" style="24" customWidth="1"/>
    <col min="11771" max="11771" width="11.5703125" style="24" customWidth="1"/>
    <col min="11772" max="11772" width="3.140625" style="24"/>
    <col min="11773" max="11773" width="2.7109375" style="24" customWidth="1"/>
    <col min="11774" max="11774" width="9.28515625" style="24" customWidth="1"/>
    <col min="11775" max="11775" width="8.85546875" style="24" customWidth="1"/>
    <col min="11776" max="11776" width="7.5703125" style="24" customWidth="1"/>
    <col min="11777" max="11777" width="6.140625" style="24" customWidth="1"/>
    <col min="11778" max="11778" width="5.7109375" style="24" customWidth="1"/>
    <col min="11779" max="11779" width="11.85546875" style="24" customWidth="1"/>
    <col min="11780" max="11780" width="11.28515625" style="24" customWidth="1"/>
    <col min="11781" max="11781" width="2" style="24" customWidth="1"/>
    <col min="11782" max="11782" width="13" style="24" customWidth="1"/>
    <col min="11783" max="11783" width="9.7109375" style="24" customWidth="1"/>
    <col min="11784" max="11784" width="6.28515625" style="24" customWidth="1"/>
    <col min="11785" max="11785" width="3.140625" style="24"/>
    <col min="11786" max="11786" width="8.85546875" style="24" customWidth="1"/>
    <col min="11787" max="11787" width="4.85546875" style="24" customWidth="1"/>
    <col min="11788" max="11788" width="6.140625" style="24" customWidth="1"/>
    <col min="11789" max="11789" width="7.140625" style="24" customWidth="1"/>
    <col min="11790" max="11790" width="11.85546875" style="24" customWidth="1"/>
    <col min="11791" max="11791" width="12.42578125" style="24" customWidth="1"/>
    <col min="11792" max="11792" width="2.28515625" style="24" customWidth="1"/>
    <col min="11793" max="11793" width="13.7109375" style="24" customWidth="1"/>
    <col min="11794" max="11794" width="8.85546875" style="24" customWidth="1"/>
    <col min="11795" max="12021" width="3.140625" style="24"/>
    <col min="12022" max="12022" width="11.7109375" style="24" customWidth="1"/>
    <col min="12023" max="12023" width="7.85546875" style="24" customWidth="1"/>
    <col min="12024" max="12024" width="2.42578125" style="24" customWidth="1"/>
    <col min="12025" max="12025" width="4.28515625" style="24" customWidth="1"/>
    <col min="12026" max="12026" width="2.28515625" style="24" customWidth="1"/>
    <col min="12027" max="12027" width="11.5703125" style="24" customWidth="1"/>
    <col min="12028" max="12028" width="3.140625" style="24"/>
    <col min="12029" max="12029" width="2.7109375" style="24" customWidth="1"/>
    <col min="12030" max="12030" width="9.28515625" style="24" customWidth="1"/>
    <col min="12031" max="12031" width="8.85546875" style="24" customWidth="1"/>
    <col min="12032" max="12032" width="7.5703125" style="24" customWidth="1"/>
    <col min="12033" max="12033" width="6.140625" style="24" customWidth="1"/>
    <col min="12034" max="12034" width="5.7109375" style="24" customWidth="1"/>
    <col min="12035" max="12035" width="11.85546875" style="24" customWidth="1"/>
    <col min="12036" max="12036" width="11.28515625" style="24" customWidth="1"/>
    <col min="12037" max="12037" width="2" style="24" customWidth="1"/>
    <col min="12038" max="12038" width="13" style="24" customWidth="1"/>
    <col min="12039" max="12039" width="9.7109375" style="24" customWidth="1"/>
    <col min="12040" max="12040" width="6.28515625" style="24" customWidth="1"/>
    <col min="12041" max="12041" width="3.140625" style="24"/>
    <col min="12042" max="12042" width="8.85546875" style="24" customWidth="1"/>
    <col min="12043" max="12043" width="4.85546875" style="24" customWidth="1"/>
    <col min="12044" max="12044" width="6.140625" style="24" customWidth="1"/>
    <col min="12045" max="12045" width="7.140625" style="24" customWidth="1"/>
    <col min="12046" max="12046" width="11.85546875" style="24" customWidth="1"/>
    <col min="12047" max="12047" width="12.42578125" style="24" customWidth="1"/>
    <col min="12048" max="12048" width="2.28515625" style="24" customWidth="1"/>
    <col min="12049" max="12049" width="13.7109375" style="24" customWidth="1"/>
    <col min="12050" max="12050" width="8.85546875" style="24" customWidth="1"/>
    <col min="12051" max="12277" width="3.140625" style="24"/>
    <col min="12278" max="12278" width="11.7109375" style="24" customWidth="1"/>
    <col min="12279" max="12279" width="7.85546875" style="24" customWidth="1"/>
    <col min="12280" max="12280" width="2.42578125" style="24" customWidth="1"/>
    <col min="12281" max="12281" width="4.28515625" style="24" customWidth="1"/>
    <col min="12282" max="12282" width="2.28515625" style="24" customWidth="1"/>
    <col min="12283" max="12283" width="11.5703125" style="24" customWidth="1"/>
    <col min="12284" max="12284" width="3.140625" style="24"/>
    <col min="12285" max="12285" width="2.7109375" style="24" customWidth="1"/>
    <col min="12286" max="12286" width="9.28515625" style="24" customWidth="1"/>
    <col min="12287" max="12287" width="8.85546875" style="24" customWidth="1"/>
    <col min="12288" max="12288" width="7.5703125" style="24" customWidth="1"/>
    <col min="12289" max="12289" width="6.140625" style="24" customWidth="1"/>
    <col min="12290" max="12290" width="5.7109375" style="24" customWidth="1"/>
    <col min="12291" max="12291" width="11.85546875" style="24" customWidth="1"/>
    <col min="12292" max="12292" width="11.28515625" style="24" customWidth="1"/>
    <col min="12293" max="12293" width="2" style="24" customWidth="1"/>
    <col min="12294" max="12294" width="13" style="24" customWidth="1"/>
    <col min="12295" max="12295" width="9.7109375" style="24" customWidth="1"/>
    <col min="12296" max="12296" width="6.28515625" style="24" customWidth="1"/>
    <col min="12297" max="12297" width="3.140625" style="24"/>
    <col min="12298" max="12298" width="8.85546875" style="24" customWidth="1"/>
    <col min="12299" max="12299" width="4.85546875" style="24" customWidth="1"/>
    <col min="12300" max="12300" width="6.140625" style="24" customWidth="1"/>
    <col min="12301" max="12301" width="7.140625" style="24" customWidth="1"/>
    <col min="12302" max="12302" width="11.85546875" style="24" customWidth="1"/>
    <col min="12303" max="12303" width="12.42578125" style="24" customWidth="1"/>
    <col min="12304" max="12304" width="2.28515625" style="24" customWidth="1"/>
    <col min="12305" max="12305" width="13.7109375" style="24" customWidth="1"/>
    <col min="12306" max="12306" width="8.85546875" style="24" customWidth="1"/>
    <col min="12307" max="12533" width="3.140625" style="24"/>
    <col min="12534" max="12534" width="11.7109375" style="24" customWidth="1"/>
    <col min="12535" max="12535" width="7.85546875" style="24" customWidth="1"/>
    <col min="12536" max="12536" width="2.42578125" style="24" customWidth="1"/>
    <col min="12537" max="12537" width="4.28515625" style="24" customWidth="1"/>
    <col min="12538" max="12538" width="2.28515625" style="24" customWidth="1"/>
    <col min="12539" max="12539" width="11.5703125" style="24" customWidth="1"/>
    <col min="12540" max="12540" width="3.140625" style="24"/>
    <col min="12541" max="12541" width="2.7109375" style="24" customWidth="1"/>
    <col min="12542" max="12542" width="9.28515625" style="24" customWidth="1"/>
    <col min="12543" max="12543" width="8.85546875" style="24" customWidth="1"/>
    <col min="12544" max="12544" width="7.5703125" style="24" customWidth="1"/>
    <col min="12545" max="12545" width="6.140625" style="24" customWidth="1"/>
    <col min="12546" max="12546" width="5.7109375" style="24" customWidth="1"/>
    <col min="12547" max="12547" width="11.85546875" style="24" customWidth="1"/>
    <col min="12548" max="12548" width="11.28515625" style="24" customWidth="1"/>
    <col min="12549" max="12549" width="2" style="24" customWidth="1"/>
    <col min="12550" max="12550" width="13" style="24" customWidth="1"/>
    <col min="12551" max="12551" width="9.7109375" style="24" customWidth="1"/>
    <col min="12552" max="12552" width="6.28515625" style="24" customWidth="1"/>
    <col min="12553" max="12553" width="3.140625" style="24"/>
    <col min="12554" max="12554" width="8.85546875" style="24" customWidth="1"/>
    <col min="12555" max="12555" width="4.85546875" style="24" customWidth="1"/>
    <col min="12556" max="12556" width="6.140625" style="24" customWidth="1"/>
    <col min="12557" max="12557" width="7.140625" style="24" customWidth="1"/>
    <col min="12558" max="12558" width="11.85546875" style="24" customWidth="1"/>
    <col min="12559" max="12559" width="12.42578125" style="24" customWidth="1"/>
    <col min="12560" max="12560" width="2.28515625" style="24" customWidth="1"/>
    <col min="12561" max="12561" width="13.7109375" style="24" customWidth="1"/>
    <col min="12562" max="12562" width="8.85546875" style="24" customWidth="1"/>
    <col min="12563" max="12789" width="3.140625" style="24"/>
    <col min="12790" max="12790" width="11.7109375" style="24" customWidth="1"/>
    <col min="12791" max="12791" width="7.85546875" style="24" customWidth="1"/>
    <col min="12792" max="12792" width="2.42578125" style="24" customWidth="1"/>
    <col min="12793" max="12793" width="4.28515625" style="24" customWidth="1"/>
    <col min="12794" max="12794" width="2.28515625" style="24" customWidth="1"/>
    <col min="12795" max="12795" width="11.5703125" style="24" customWidth="1"/>
    <col min="12796" max="12796" width="3.140625" style="24"/>
    <col min="12797" max="12797" width="2.7109375" style="24" customWidth="1"/>
    <col min="12798" max="12798" width="9.28515625" style="24" customWidth="1"/>
    <col min="12799" max="12799" width="8.85546875" style="24" customWidth="1"/>
    <col min="12800" max="12800" width="7.5703125" style="24" customWidth="1"/>
    <col min="12801" max="12801" width="6.140625" style="24" customWidth="1"/>
    <col min="12802" max="12802" width="5.7109375" style="24" customWidth="1"/>
    <col min="12803" max="12803" width="11.85546875" style="24" customWidth="1"/>
    <col min="12804" max="12804" width="11.28515625" style="24" customWidth="1"/>
    <col min="12805" max="12805" width="2" style="24" customWidth="1"/>
    <col min="12806" max="12806" width="13" style="24" customWidth="1"/>
    <col min="12807" max="12807" width="9.7109375" style="24" customWidth="1"/>
    <col min="12808" max="12808" width="6.28515625" style="24" customWidth="1"/>
    <col min="12809" max="12809" width="3.140625" style="24"/>
    <col min="12810" max="12810" width="8.85546875" style="24" customWidth="1"/>
    <col min="12811" max="12811" width="4.85546875" style="24" customWidth="1"/>
    <col min="12812" max="12812" width="6.140625" style="24" customWidth="1"/>
    <col min="12813" max="12813" width="7.140625" style="24" customWidth="1"/>
    <col min="12814" max="12814" width="11.85546875" style="24" customWidth="1"/>
    <col min="12815" max="12815" width="12.42578125" style="24" customWidth="1"/>
    <col min="12816" max="12816" width="2.28515625" style="24" customWidth="1"/>
    <col min="12817" max="12817" width="13.7109375" style="24" customWidth="1"/>
    <col min="12818" max="12818" width="8.85546875" style="24" customWidth="1"/>
    <col min="12819" max="13045" width="3.140625" style="24"/>
    <col min="13046" max="13046" width="11.7109375" style="24" customWidth="1"/>
    <col min="13047" max="13047" width="7.85546875" style="24" customWidth="1"/>
    <col min="13048" max="13048" width="2.42578125" style="24" customWidth="1"/>
    <col min="13049" max="13049" width="4.28515625" style="24" customWidth="1"/>
    <col min="13050" max="13050" width="2.28515625" style="24" customWidth="1"/>
    <col min="13051" max="13051" width="11.5703125" style="24" customWidth="1"/>
    <col min="13052" max="13052" width="3.140625" style="24"/>
    <col min="13053" max="13053" width="2.7109375" style="24" customWidth="1"/>
    <col min="13054" max="13054" width="9.28515625" style="24" customWidth="1"/>
    <col min="13055" max="13055" width="8.85546875" style="24" customWidth="1"/>
    <col min="13056" max="13056" width="7.5703125" style="24" customWidth="1"/>
    <col min="13057" max="13057" width="6.140625" style="24" customWidth="1"/>
    <col min="13058" max="13058" width="5.7109375" style="24" customWidth="1"/>
    <col min="13059" max="13059" width="11.85546875" style="24" customWidth="1"/>
    <col min="13060" max="13060" width="11.28515625" style="24" customWidth="1"/>
    <col min="13061" max="13061" width="2" style="24" customWidth="1"/>
    <col min="13062" max="13062" width="13" style="24" customWidth="1"/>
    <col min="13063" max="13063" width="9.7109375" style="24" customWidth="1"/>
    <col min="13064" max="13064" width="6.28515625" style="24" customWidth="1"/>
    <col min="13065" max="13065" width="3.140625" style="24"/>
    <col min="13066" max="13066" width="8.85546875" style="24" customWidth="1"/>
    <col min="13067" max="13067" width="4.85546875" style="24" customWidth="1"/>
    <col min="13068" max="13068" width="6.140625" style="24" customWidth="1"/>
    <col min="13069" max="13069" width="7.140625" style="24" customWidth="1"/>
    <col min="13070" max="13070" width="11.85546875" style="24" customWidth="1"/>
    <col min="13071" max="13071" width="12.42578125" style="24" customWidth="1"/>
    <col min="13072" max="13072" width="2.28515625" style="24" customWidth="1"/>
    <col min="13073" max="13073" width="13.7109375" style="24" customWidth="1"/>
    <col min="13074" max="13074" width="8.85546875" style="24" customWidth="1"/>
    <col min="13075" max="13301" width="3.140625" style="24"/>
    <col min="13302" max="13302" width="11.7109375" style="24" customWidth="1"/>
    <col min="13303" max="13303" width="7.85546875" style="24" customWidth="1"/>
    <col min="13304" max="13304" width="2.42578125" style="24" customWidth="1"/>
    <col min="13305" max="13305" width="4.28515625" style="24" customWidth="1"/>
    <col min="13306" max="13306" width="2.28515625" style="24" customWidth="1"/>
    <col min="13307" max="13307" width="11.5703125" style="24" customWidth="1"/>
    <col min="13308" max="13308" width="3.140625" style="24"/>
    <col min="13309" max="13309" width="2.7109375" style="24" customWidth="1"/>
    <col min="13310" max="13310" width="9.28515625" style="24" customWidth="1"/>
    <col min="13311" max="13311" width="8.85546875" style="24" customWidth="1"/>
    <col min="13312" max="13312" width="7.5703125" style="24" customWidth="1"/>
    <col min="13313" max="13313" width="6.140625" style="24" customWidth="1"/>
    <col min="13314" max="13314" width="5.7109375" style="24" customWidth="1"/>
    <col min="13315" max="13315" width="11.85546875" style="24" customWidth="1"/>
    <col min="13316" max="13316" width="11.28515625" style="24" customWidth="1"/>
    <col min="13317" max="13317" width="2" style="24" customWidth="1"/>
    <col min="13318" max="13318" width="13" style="24" customWidth="1"/>
    <col min="13319" max="13319" width="9.7109375" style="24" customWidth="1"/>
    <col min="13320" max="13320" width="6.28515625" style="24" customWidth="1"/>
    <col min="13321" max="13321" width="3.140625" style="24"/>
    <col min="13322" max="13322" width="8.85546875" style="24" customWidth="1"/>
    <col min="13323" max="13323" width="4.85546875" style="24" customWidth="1"/>
    <col min="13324" max="13324" width="6.140625" style="24" customWidth="1"/>
    <col min="13325" max="13325" width="7.140625" style="24" customWidth="1"/>
    <col min="13326" max="13326" width="11.85546875" style="24" customWidth="1"/>
    <col min="13327" max="13327" width="12.42578125" style="24" customWidth="1"/>
    <col min="13328" max="13328" width="2.28515625" style="24" customWidth="1"/>
    <col min="13329" max="13329" width="13.7109375" style="24" customWidth="1"/>
    <col min="13330" max="13330" width="8.85546875" style="24" customWidth="1"/>
    <col min="13331" max="13557" width="3.140625" style="24"/>
    <col min="13558" max="13558" width="11.7109375" style="24" customWidth="1"/>
    <col min="13559" max="13559" width="7.85546875" style="24" customWidth="1"/>
    <col min="13560" max="13560" width="2.42578125" style="24" customWidth="1"/>
    <col min="13561" max="13561" width="4.28515625" style="24" customWidth="1"/>
    <col min="13562" max="13562" width="2.28515625" style="24" customWidth="1"/>
    <col min="13563" max="13563" width="11.5703125" style="24" customWidth="1"/>
    <col min="13564" max="13564" width="3.140625" style="24"/>
    <col min="13565" max="13565" width="2.7109375" style="24" customWidth="1"/>
    <col min="13566" max="13566" width="9.28515625" style="24" customWidth="1"/>
    <col min="13567" max="13567" width="8.85546875" style="24" customWidth="1"/>
    <col min="13568" max="13568" width="7.5703125" style="24" customWidth="1"/>
    <col min="13569" max="13569" width="6.140625" style="24" customWidth="1"/>
    <col min="13570" max="13570" width="5.7109375" style="24" customWidth="1"/>
    <col min="13571" max="13571" width="11.85546875" style="24" customWidth="1"/>
    <col min="13572" max="13572" width="11.28515625" style="24" customWidth="1"/>
    <col min="13573" max="13573" width="2" style="24" customWidth="1"/>
    <col min="13574" max="13574" width="13" style="24" customWidth="1"/>
    <col min="13575" max="13575" width="9.7109375" style="24" customWidth="1"/>
    <col min="13576" max="13576" width="6.28515625" style="24" customWidth="1"/>
    <col min="13577" max="13577" width="3.140625" style="24"/>
    <col min="13578" max="13578" width="8.85546875" style="24" customWidth="1"/>
    <col min="13579" max="13579" width="4.85546875" style="24" customWidth="1"/>
    <col min="13580" max="13580" width="6.140625" style="24" customWidth="1"/>
    <col min="13581" max="13581" width="7.140625" style="24" customWidth="1"/>
    <col min="13582" max="13582" width="11.85546875" style="24" customWidth="1"/>
    <col min="13583" max="13583" width="12.42578125" style="24" customWidth="1"/>
    <col min="13584" max="13584" width="2.28515625" style="24" customWidth="1"/>
    <col min="13585" max="13585" width="13.7109375" style="24" customWidth="1"/>
    <col min="13586" max="13586" width="8.85546875" style="24" customWidth="1"/>
    <col min="13587" max="13813" width="3.140625" style="24"/>
    <col min="13814" max="13814" width="11.7109375" style="24" customWidth="1"/>
    <col min="13815" max="13815" width="7.85546875" style="24" customWidth="1"/>
    <col min="13816" max="13816" width="2.42578125" style="24" customWidth="1"/>
    <col min="13817" max="13817" width="4.28515625" style="24" customWidth="1"/>
    <col min="13818" max="13818" width="2.28515625" style="24" customWidth="1"/>
    <col min="13819" max="13819" width="11.5703125" style="24" customWidth="1"/>
    <col min="13820" max="13820" width="3.140625" style="24"/>
    <col min="13821" max="13821" width="2.7109375" style="24" customWidth="1"/>
    <col min="13822" max="13822" width="9.28515625" style="24" customWidth="1"/>
    <col min="13823" max="13823" width="8.85546875" style="24" customWidth="1"/>
    <col min="13824" max="13824" width="7.5703125" style="24" customWidth="1"/>
    <col min="13825" max="13825" width="6.140625" style="24" customWidth="1"/>
    <col min="13826" max="13826" width="5.7109375" style="24" customWidth="1"/>
    <col min="13827" max="13827" width="11.85546875" style="24" customWidth="1"/>
    <col min="13828" max="13828" width="11.28515625" style="24" customWidth="1"/>
    <col min="13829" max="13829" width="2" style="24" customWidth="1"/>
    <col min="13830" max="13830" width="13" style="24" customWidth="1"/>
    <col min="13831" max="13831" width="9.7109375" style="24" customWidth="1"/>
    <col min="13832" max="13832" width="6.28515625" style="24" customWidth="1"/>
    <col min="13833" max="13833" width="3.140625" style="24"/>
    <col min="13834" max="13834" width="8.85546875" style="24" customWidth="1"/>
    <col min="13835" max="13835" width="4.85546875" style="24" customWidth="1"/>
    <col min="13836" max="13836" width="6.140625" style="24" customWidth="1"/>
    <col min="13837" max="13837" width="7.140625" style="24" customWidth="1"/>
    <col min="13838" max="13838" width="11.85546875" style="24" customWidth="1"/>
    <col min="13839" max="13839" width="12.42578125" style="24" customWidth="1"/>
    <col min="13840" max="13840" width="2.28515625" style="24" customWidth="1"/>
    <col min="13841" max="13841" width="13.7109375" style="24" customWidth="1"/>
    <col min="13842" max="13842" width="8.85546875" style="24" customWidth="1"/>
    <col min="13843" max="14069" width="3.140625" style="24"/>
    <col min="14070" max="14070" width="11.7109375" style="24" customWidth="1"/>
    <col min="14071" max="14071" width="7.85546875" style="24" customWidth="1"/>
    <col min="14072" max="14072" width="2.42578125" style="24" customWidth="1"/>
    <col min="14073" max="14073" width="4.28515625" style="24" customWidth="1"/>
    <col min="14074" max="14074" width="2.28515625" style="24" customWidth="1"/>
    <col min="14075" max="14075" width="11.5703125" style="24" customWidth="1"/>
    <col min="14076" max="14076" width="3.140625" style="24"/>
    <col min="14077" max="14077" width="2.7109375" style="24" customWidth="1"/>
    <col min="14078" max="14078" width="9.28515625" style="24" customWidth="1"/>
    <col min="14079" max="14079" width="8.85546875" style="24" customWidth="1"/>
    <col min="14080" max="14080" width="7.5703125" style="24" customWidth="1"/>
    <col min="14081" max="14081" width="6.140625" style="24" customWidth="1"/>
    <col min="14082" max="14082" width="5.7109375" style="24" customWidth="1"/>
    <col min="14083" max="14083" width="11.85546875" style="24" customWidth="1"/>
    <col min="14084" max="14084" width="11.28515625" style="24" customWidth="1"/>
    <col min="14085" max="14085" width="2" style="24" customWidth="1"/>
    <col min="14086" max="14086" width="13" style="24" customWidth="1"/>
    <col min="14087" max="14087" width="9.7109375" style="24" customWidth="1"/>
    <col min="14088" max="14088" width="6.28515625" style="24" customWidth="1"/>
    <col min="14089" max="14089" width="3.140625" style="24"/>
    <col min="14090" max="14090" width="8.85546875" style="24" customWidth="1"/>
    <col min="14091" max="14091" width="4.85546875" style="24" customWidth="1"/>
    <col min="14092" max="14092" width="6.140625" style="24" customWidth="1"/>
    <col min="14093" max="14093" width="7.140625" style="24" customWidth="1"/>
    <col min="14094" max="14094" width="11.85546875" style="24" customWidth="1"/>
    <col min="14095" max="14095" width="12.42578125" style="24" customWidth="1"/>
    <col min="14096" max="14096" width="2.28515625" style="24" customWidth="1"/>
    <col min="14097" max="14097" width="13.7109375" style="24" customWidth="1"/>
    <col min="14098" max="14098" width="8.85546875" style="24" customWidth="1"/>
    <col min="14099" max="14325" width="3.140625" style="24"/>
    <col min="14326" max="14326" width="11.7109375" style="24" customWidth="1"/>
    <col min="14327" max="14327" width="7.85546875" style="24" customWidth="1"/>
    <col min="14328" max="14328" width="2.42578125" style="24" customWidth="1"/>
    <col min="14329" max="14329" width="4.28515625" style="24" customWidth="1"/>
    <col min="14330" max="14330" width="2.28515625" style="24" customWidth="1"/>
    <col min="14331" max="14331" width="11.5703125" style="24" customWidth="1"/>
    <col min="14332" max="14332" width="3.140625" style="24"/>
    <col min="14333" max="14333" width="2.7109375" style="24" customWidth="1"/>
    <col min="14334" max="14334" width="9.28515625" style="24" customWidth="1"/>
    <col min="14335" max="14335" width="8.85546875" style="24" customWidth="1"/>
    <col min="14336" max="14336" width="7.5703125" style="24" customWidth="1"/>
    <col min="14337" max="14337" width="6.140625" style="24" customWidth="1"/>
    <col min="14338" max="14338" width="5.7109375" style="24" customWidth="1"/>
    <col min="14339" max="14339" width="11.85546875" style="24" customWidth="1"/>
    <col min="14340" max="14340" width="11.28515625" style="24" customWidth="1"/>
    <col min="14341" max="14341" width="2" style="24" customWidth="1"/>
    <col min="14342" max="14342" width="13" style="24" customWidth="1"/>
    <col min="14343" max="14343" width="9.7109375" style="24" customWidth="1"/>
    <col min="14344" max="14344" width="6.28515625" style="24" customWidth="1"/>
    <col min="14345" max="14345" width="3.140625" style="24"/>
    <col min="14346" max="14346" width="8.85546875" style="24" customWidth="1"/>
    <col min="14347" max="14347" width="4.85546875" style="24" customWidth="1"/>
    <col min="14348" max="14348" width="6.140625" style="24" customWidth="1"/>
    <col min="14349" max="14349" width="7.140625" style="24" customWidth="1"/>
    <col min="14350" max="14350" width="11.85546875" style="24" customWidth="1"/>
    <col min="14351" max="14351" width="12.42578125" style="24" customWidth="1"/>
    <col min="14352" max="14352" width="2.28515625" style="24" customWidth="1"/>
    <col min="14353" max="14353" width="13.7109375" style="24" customWidth="1"/>
    <col min="14354" max="14354" width="8.85546875" style="24" customWidth="1"/>
    <col min="14355" max="14581" width="3.140625" style="24"/>
    <col min="14582" max="14582" width="11.7109375" style="24" customWidth="1"/>
    <col min="14583" max="14583" width="7.85546875" style="24" customWidth="1"/>
    <col min="14584" max="14584" width="2.42578125" style="24" customWidth="1"/>
    <col min="14585" max="14585" width="4.28515625" style="24" customWidth="1"/>
    <col min="14586" max="14586" width="2.28515625" style="24" customWidth="1"/>
    <col min="14587" max="14587" width="11.5703125" style="24" customWidth="1"/>
    <col min="14588" max="14588" width="3.140625" style="24"/>
    <col min="14589" max="14589" width="2.7109375" style="24" customWidth="1"/>
    <col min="14590" max="14590" width="9.28515625" style="24" customWidth="1"/>
    <col min="14591" max="14591" width="8.85546875" style="24" customWidth="1"/>
    <col min="14592" max="14592" width="7.5703125" style="24" customWidth="1"/>
    <col min="14593" max="14593" width="6.140625" style="24" customWidth="1"/>
    <col min="14594" max="14594" width="5.7109375" style="24" customWidth="1"/>
    <col min="14595" max="14595" width="11.85546875" style="24" customWidth="1"/>
    <col min="14596" max="14596" width="11.28515625" style="24" customWidth="1"/>
    <col min="14597" max="14597" width="2" style="24" customWidth="1"/>
    <col min="14598" max="14598" width="13" style="24" customWidth="1"/>
    <col min="14599" max="14599" width="9.7109375" style="24" customWidth="1"/>
    <col min="14600" max="14600" width="6.28515625" style="24" customWidth="1"/>
    <col min="14601" max="14601" width="3.140625" style="24"/>
    <col min="14602" max="14602" width="8.85546875" style="24" customWidth="1"/>
    <col min="14603" max="14603" width="4.85546875" style="24" customWidth="1"/>
    <col min="14604" max="14604" width="6.140625" style="24" customWidth="1"/>
    <col min="14605" max="14605" width="7.140625" style="24" customWidth="1"/>
    <col min="14606" max="14606" width="11.85546875" style="24" customWidth="1"/>
    <col min="14607" max="14607" width="12.42578125" style="24" customWidth="1"/>
    <col min="14608" max="14608" width="2.28515625" style="24" customWidth="1"/>
    <col min="14609" max="14609" width="13.7109375" style="24" customWidth="1"/>
    <col min="14610" max="14610" width="8.85546875" style="24" customWidth="1"/>
    <col min="14611" max="14837" width="3.140625" style="24"/>
    <col min="14838" max="14838" width="11.7109375" style="24" customWidth="1"/>
    <col min="14839" max="14839" width="7.85546875" style="24" customWidth="1"/>
    <col min="14840" max="14840" width="2.42578125" style="24" customWidth="1"/>
    <col min="14841" max="14841" width="4.28515625" style="24" customWidth="1"/>
    <col min="14842" max="14842" width="2.28515625" style="24" customWidth="1"/>
    <col min="14843" max="14843" width="11.5703125" style="24" customWidth="1"/>
    <col min="14844" max="14844" width="3.140625" style="24"/>
    <col min="14845" max="14845" width="2.7109375" style="24" customWidth="1"/>
    <col min="14846" max="14846" width="9.28515625" style="24" customWidth="1"/>
    <col min="14847" max="14847" width="8.85546875" style="24" customWidth="1"/>
    <col min="14848" max="14848" width="7.5703125" style="24" customWidth="1"/>
    <col min="14849" max="14849" width="6.140625" style="24" customWidth="1"/>
    <col min="14850" max="14850" width="5.7109375" style="24" customWidth="1"/>
    <col min="14851" max="14851" width="11.85546875" style="24" customWidth="1"/>
    <col min="14852" max="14852" width="11.28515625" style="24" customWidth="1"/>
    <col min="14853" max="14853" width="2" style="24" customWidth="1"/>
    <col min="14854" max="14854" width="13" style="24" customWidth="1"/>
    <col min="14855" max="14855" width="9.7109375" style="24" customWidth="1"/>
    <col min="14856" max="14856" width="6.28515625" style="24" customWidth="1"/>
    <col min="14857" max="14857" width="3.140625" style="24"/>
    <col min="14858" max="14858" width="8.85546875" style="24" customWidth="1"/>
    <col min="14859" max="14859" width="4.85546875" style="24" customWidth="1"/>
    <col min="14860" max="14860" width="6.140625" style="24" customWidth="1"/>
    <col min="14861" max="14861" width="7.140625" style="24" customWidth="1"/>
    <col min="14862" max="14862" width="11.85546875" style="24" customWidth="1"/>
    <col min="14863" max="14863" width="12.42578125" style="24" customWidth="1"/>
    <col min="14864" max="14864" width="2.28515625" style="24" customWidth="1"/>
    <col min="14865" max="14865" width="13.7109375" style="24" customWidth="1"/>
    <col min="14866" max="14866" width="8.85546875" style="24" customWidth="1"/>
    <col min="14867" max="15093" width="3.140625" style="24"/>
    <col min="15094" max="15094" width="11.7109375" style="24" customWidth="1"/>
    <col min="15095" max="15095" width="7.85546875" style="24" customWidth="1"/>
    <col min="15096" max="15096" width="2.42578125" style="24" customWidth="1"/>
    <col min="15097" max="15097" width="4.28515625" style="24" customWidth="1"/>
    <col min="15098" max="15098" width="2.28515625" style="24" customWidth="1"/>
    <col min="15099" max="15099" width="11.5703125" style="24" customWidth="1"/>
    <col min="15100" max="15100" width="3.140625" style="24"/>
    <col min="15101" max="15101" width="2.7109375" style="24" customWidth="1"/>
    <col min="15102" max="15102" width="9.28515625" style="24" customWidth="1"/>
    <col min="15103" max="15103" width="8.85546875" style="24" customWidth="1"/>
    <col min="15104" max="15104" width="7.5703125" style="24" customWidth="1"/>
    <col min="15105" max="15105" width="6.140625" style="24" customWidth="1"/>
    <col min="15106" max="15106" width="5.7109375" style="24" customWidth="1"/>
    <col min="15107" max="15107" width="11.85546875" style="24" customWidth="1"/>
    <col min="15108" max="15108" width="11.28515625" style="24" customWidth="1"/>
    <col min="15109" max="15109" width="2" style="24" customWidth="1"/>
    <col min="15110" max="15110" width="13" style="24" customWidth="1"/>
    <col min="15111" max="15111" width="9.7109375" style="24" customWidth="1"/>
    <col min="15112" max="15112" width="6.28515625" style="24" customWidth="1"/>
    <col min="15113" max="15113" width="3.140625" style="24"/>
    <col min="15114" max="15114" width="8.85546875" style="24" customWidth="1"/>
    <col min="15115" max="15115" width="4.85546875" style="24" customWidth="1"/>
    <col min="15116" max="15116" width="6.140625" style="24" customWidth="1"/>
    <col min="15117" max="15117" width="7.140625" style="24" customWidth="1"/>
    <col min="15118" max="15118" width="11.85546875" style="24" customWidth="1"/>
    <col min="15119" max="15119" width="12.42578125" style="24" customWidth="1"/>
    <col min="15120" max="15120" width="2.28515625" style="24" customWidth="1"/>
    <col min="15121" max="15121" width="13.7109375" style="24" customWidth="1"/>
    <col min="15122" max="15122" width="8.85546875" style="24" customWidth="1"/>
    <col min="15123" max="15349" width="3.140625" style="24"/>
    <col min="15350" max="15350" width="11.7109375" style="24" customWidth="1"/>
    <col min="15351" max="15351" width="7.85546875" style="24" customWidth="1"/>
    <col min="15352" max="15352" width="2.42578125" style="24" customWidth="1"/>
    <col min="15353" max="15353" width="4.28515625" style="24" customWidth="1"/>
    <col min="15354" max="15354" width="2.28515625" style="24" customWidth="1"/>
    <col min="15355" max="15355" width="11.5703125" style="24" customWidth="1"/>
    <col min="15356" max="15356" width="3.140625" style="24"/>
    <col min="15357" max="15357" width="2.7109375" style="24" customWidth="1"/>
    <col min="15358" max="15358" width="9.28515625" style="24" customWidth="1"/>
    <col min="15359" max="15359" width="8.85546875" style="24" customWidth="1"/>
    <col min="15360" max="15360" width="7.5703125" style="24" customWidth="1"/>
    <col min="15361" max="15361" width="6.140625" style="24" customWidth="1"/>
    <col min="15362" max="15362" width="5.7109375" style="24" customWidth="1"/>
    <col min="15363" max="15363" width="11.85546875" style="24" customWidth="1"/>
    <col min="15364" max="15364" width="11.28515625" style="24" customWidth="1"/>
    <col min="15365" max="15365" width="2" style="24" customWidth="1"/>
    <col min="15366" max="15366" width="13" style="24" customWidth="1"/>
    <col min="15367" max="15367" width="9.7109375" style="24" customWidth="1"/>
    <col min="15368" max="15368" width="6.28515625" style="24" customWidth="1"/>
    <col min="15369" max="15369" width="3.140625" style="24"/>
    <col min="15370" max="15370" width="8.85546875" style="24" customWidth="1"/>
    <col min="15371" max="15371" width="4.85546875" style="24" customWidth="1"/>
    <col min="15372" max="15372" width="6.140625" style="24" customWidth="1"/>
    <col min="15373" max="15373" width="7.140625" style="24" customWidth="1"/>
    <col min="15374" max="15374" width="11.85546875" style="24" customWidth="1"/>
    <col min="15375" max="15375" width="12.42578125" style="24" customWidth="1"/>
    <col min="15376" max="15376" width="2.28515625" style="24" customWidth="1"/>
    <col min="15377" max="15377" width="13.7109375" style="24" customWidth="1"/>
    <col min="15378" max="15378" width="8.85546875" style="24" customWidth="1"/>
    <col min="15379" max="15605" width="3.140625" style="24"/>
    <col min="15606" max="15606" width="11.7109375" style="24" customWidth="1"/>
    <col min="15607" max="15607" width="7.85546875" style="24" customWidth="1"/>
    <col min="15608" max="15608" width="2.42578125" style="24" customWidth="1"/>
    <col min="15609" max="15609" width="4.28515625" style="24" customWidth="1"/>
    <col min="15610" max="15610" width="2.28515625" style="24" customWidth="1"/>
    <col min="15611" max="15611" width="11.5703125" style="24" customWidth="1"/>
    <col min="15612" max="15612" width="3.140625" style="24"/>
    <col min="15613" max="15613" width="2.7109375" style="24" customWidth="1"/>
    <col min="15614" max="15614" width="9.28515625" style="24" customWidth="1"/>
    <col min="15615" max="15615" width="8.85546875" style="24" customWidth="1"/>
    <col min="15616" max="15616" width="7.5703125" style="24" customWidth="1"/>
    <col min="15617" max="15617" width="6.140625" style="24" customWidth="1"/>
    <col min="15618" max="15618" width="5.7109375" style="24" customWidth="1"/>
    <col min="15619" max="15619" width="11.85546875" style="24" customWidth="1"/>
    <col min="15620" max="15620" width="11.28515625" style="24" customWidth="1"/>
    <col min="15621" max="15621" width="2" style="24" customWidth="1"/>
    <col min="15622" max="15622" width="13" style="24" customWidth="1"/>
    <col min="15623" max="15623" width="9.7109375" style="24" customWidth="1"/>
    <col min="15624" max="15624" width="6.28515625" style="24" customWidth="1"/>
    <col min="15625" max="15625" width="3.140625" style="24"/>
    <col min="15626" max="15626" width="8.85546875" style="24" customWidth="1"/>
    <col min="15627" max="15627" width="4.85546875" style="24" customWidth="1"/>
    <col min="15628" max="15628" width="6.140625" style="24" customWidth="1"/>
    <col min="15629" max="15629" width="7.140625" style="24" customWidth="1"/>
    <col min="15630" max="15630" width="11.85546875" style="24" customWidth="1"/>
    <col min="15631" max="15631" width="12.42578125" style="24" customWidth="1"/>
    <col min="15632" max="15632" width="2.28515625" style="24" customWidth="1"/>
    <col min="15633" max="15633" width="13.7109375" style="24" customWidth="1"/>
    <col min="15634" max="15634" width="8.85546875" style="24" customWidth="1"/>
    <col min="15635" max="15861" width="3.140625" style="24"/>
    <col min="15862" max="15862" width="11.7109375" style="24" customWidth="1"/>
    <col min="15863" max="15863" width="7.85546875" style="24" customWidth="1"/>
    <col min="15864" max="15864" width="2.42578125" style="24" customWidth="1"/>
    <col min="15865" max="15865" width="4.28515625" style="24" customWidth="1"/>
    <col min="15866" max="15866" width="2.28515625" style="24" customWidth="1"/>
    <col min="15867" max="15867" width="11.5703125" style="24" customWidth="1"/>
    <col min="15868" max="15868" width="3.140625" style="24"/>
    <col min="15869" max="15869" width="2.7109375" style="24" customWidth="1"/>
    <col min="15870" max="15870" width="9.28515625" style="24" customWidth="1"/>
    <col min="15871" max="15871" width="8.85546875" style="24" customWidth="1"/>
    <col min="15872" max="15872" width="7.5703125" style="24" customWidth="1"/>
    <col min="15873" max="15873" width="6.140625" style="24" customWidth="1"/>
    <col min="15874" max="15874" width="5.7109375" style="24" customWidth="1"/>
    <col min="15875" max="15875" width="11.85546875" style="24" customWidth="1"/>
    <col min="15876" max="15876" width="11.28515625" style="24" customWidth="1"/>
    <col min="15877" max="15877" width="2" style="24" customWidth="1"/>
    <col min="15878" max="15878" width="13" style="24" customWidth="1"/>
    <col min="15879" max="15879" width="9.7109375" style="24" customWidth="1"/>
    <col min="15880" max="15880" width="6.28515625" style="24" customWidth="1"/>
    <col min="15881" max="15881" width="3.140625" style="24"/>
    <col min="15882" max="15882" width="8.85546875" style="24" customWidth="1"/>
    <col min="15883" max="15883" width="4.85546875" style="24" customWidth="1"/>
    <col min="15884" max="15884" width="6.140625" style="24" customWidth="1"/>
    <col min="15885" max="15885" width="7.140625" style="24" customWidth="1"/>
    <col min="15886" max="15886" width="11.85546875" style="24" customWidth="1"/>
    <col min="15887" max="15887" width="12.42578125" style="24" customWidth="1"/>
    <col min="15888" max="15888" width="2.28515625" style="24" customWidth="1"/>
    <col min="15889" max="15889" width="13.7109375" style="24" customWidth="1"/>
    <col min="15890" max="15890" width="8.85546875" style="24" customWidth="1"/>
    <col min="15891" max="16117" width="3.140625" style="24"/>
    <col min="16118" max="16118" width="11.7109375" style="24" customWidth="1"/>
    <col min="16119" max="16119" width="7.85546875" style="24" customWidth="1"/>
    <col min="16120" max="16120" width="2.42578125" style="24" customWidth="1"/>
    <col min="16121" max="16121" width="4.28515625" style="24" customWidth="1"/>
    <col min="16122" max="16122" width="2.28515625" style="24" customWidth="1"/>
    <col min="16123" max="16123" width="11.5703125" style="24" customWidth="1"/>
    <col min="16124" max="16124" width="3.140625" style="24"/>
    <col min="16125" max="16125" width="2.7109375" style="24" customWidth="1"/>
    <col min="16126" max="16126" width="9.28515625" style="24" customWidth="1"/>
    <col min="16127" max="16127" width="8.85546875" style="24" customWidth="1"/>
    <col min="16128" max="16128" width="7.5703125" style="24" customWidth="1"/>
    <col min="16129" max="16129" width="6.140625" style="24" customWidth="1"/>
    <col min="16130" max="16130" width="5.7109375" style="24" customWidth="1"/>
    <col min="16131" max="16131" width="11.85546875" style="24" customWidth="1"/>
    <col min="16132" max="16132" width="11.28515625" style="24" customWidth="1"/>
    <col min="16133" max="16133" width="2" style="24" customWidth="1"/>
    <col min="16134" max="16134" width="13" style="24" customWidth="1"/>
    <col min="16135" max="16135" width="9.7109375" style="24" customWidth="1"/>
    <col min="16136" max="16136" width="6.28515625" style="24" customWidth="1"/>
    <col min="16137" max="16137" width="3.140625" style="24"/>
    <col min="16138" max="16138" width="8.85546875" style="24" customWidth="1"/>
    <col min="16139" max="16139" width="4.85546875" style="24" customWidth="1"/>
    <col min="16140" max="16140" width="6.140625" style="24" customWidth="1"/>
    <col min="16141" max="16141" width="7.140625" style="24" customWidth="1"/>
    <col min="16142" max="16142" width="11.85546875" style="24" customWidth="1"/>
    <col min="16143" max="16143" width="12.42578125" style="24" customWidth="1"/>
    <col min="16144" max="16144" width="2.28515625" style="24" customWidth="1"/>
    <col min="16145" max="16145" width="13.7109375" style="24" customWidth="1"/>
    <col min="16146" max="16146" width="8.85546875" style="24" customWidth="1"/>
    <col min="16147" max="16384" width="3.140625" style="24"/>
  </cols>
  <sheetData>
    <row r="1" spans="1:19" ht="15" customHeight="1">
      <c r="A1" s="24" t="s">
        <v>73</v>
      </c>
      <c r="B1" s="24" t="s">
        <v>58</v>
      </c>
      <c r="C1" s="51" t="s">
        <v>74</v>
      </c>
      <c r="D1" s="318">
        <f>'Cubicle Worksheet (4)'!$K$4</f>
        <v>0</v>
      </c>
      <c r="E1" s="319"/>
      <c r="F1" s="319"/>
      <c r="G1" s="319"/>
      <c r="H1" s="320"/>
      <c r="I1" s="53">
        <f>'Cubicle Worksheet (4)'!$AG$5</f>
        <v>0</v>
      </c>
      <c r="J1" s="25"/>
      <c r="L1" s="286">
        <f>'Cubicle Worksheet (4)'!$K$4</f>
        <v>0</v>
      </c>
      <c r="M1" s="287"/>
      <c r="N1" s="287"/>
      <c r="O1" s="288"/>
      <c r="P1" s="286">
        <f>'Cubicle Worksheet (4)'!$K$4</f>
        <v>0</v>
      </c>
      <c r="Q1" s="287"/>
      <c r="R1" s="287"/>
      <c r="S1" s="288"/>
    </row>
    <row r="2" spans="1:19" ht="15" customHeight="1">
      <c r="C2" s="51" t="s">
        <v>75</v>
      </c>
      <c r="D2" s="327" t="str">
        <f>'Cubicle Worksheet (4)'!$Q16</f>
        <v xml:space="preserve"> </v>
      </c>
      <c r="E2" s="328"/>
      <c r="F2" s="69" t="str">
        <f>IF('Cubicle Worksheet (4)'!R16="W","widths"," ")</f>
        <v xml:space="preserve"> </v>
      </c>
      <c r="G2" s="69" t="s">
        <v>37</v>
      </c>
      <c r="H2" s="68" t="str">
        <f>'Cubicle Worksheet (4)'!$T16</f>
        <v xml:space="preserve"> </v>
      </c>
      <c r="I2" s="53" t="str">
        <f>+IF('Cubicle Worksheet (4)'!$Q$38=1,"Ship",IF('Cubicle Worksheet (4)'!$Q$38=2,"Install",IF('Cubicle Worksheet (4)'!$Q$38=3,"Deliver",IF('Cubicle Worksheet (4)'!$Q$38=4,"Will Call"))))</f>
        <v>Ship</v>
      </c>
      <c r="J2" s="26"/>
      <c r="L2" s="289" t="str">
        <f>$I$2</f>
        <v>Ship</v>
      </c>
      <c r="M2" s="290"/>
      <c r="N2" s="291">
        <f>'Cubicle Worksheet (4)'!$AG$5</f>
        <v>0</v>
      </c>
      <c r="O2" s="292"/>
      <c r="P2" s="289" t="str">
        <f>$I$2</f>
        <v>Ship</v>
      </c>
      <c r="Q2" s="290"/>
      <c r="R2" s="291">
        <f>'Cubicle Worksheet (4)'!$AG$5</f>
        <v>0</v>
      </c>
      <c r="S2" s="292"/>
    </row>
    <row r="3" spans="1:19" ht="15" customHeight="1">
      <c r="C3" s="51" t="s">
        <v>76</v>
      </c>
      <c r="D3" s="67" t="str">
        <f>IF('Cubicle Worksheet (4)'!$U$9=TRUE,$D2,IF('Cubicle Worksheet (4)'!$U$11=TRUE,$D2,IF('Cubicle Worksheet (4)'!$U$10=TRUE,$D2,IF($I5="RR",$D2+4,$D2))))</f>
        <v xml:space="preserve"> </v>
      </c>
      <c r="E3" s="54" t="s">
        <v>37</v>
      </c>
      <c r="F3" s="55" t="str">
        <f>IF('Cubicle Worksheet (4)'!$U$9=TRUE,($H2-$D9)+4,IF('Cubicle Worksheet (4)'!$U$10=TRUE,$H2+7,IF('Cubicle Worksheet (4)'!$B16&gt;0,($H2-$D9)+4," ")))</f>
        <v xml:space="preserve"> </v>
      </c>
      <c r="G3" s="54"/>
      <c r="H3" s="54"/>
      <c r="I3" s="56"/>
      <c r="L3" s="331" t="str">
        <f>$I7</f>
        <v>P4-1</v>
      </c>
      <c r="M3" s="332"/>
      <c r="N3" s="299" t="s">
        <v>145</v>
      </c>
      <c r="O3" s="300"/>
      <c r="P3" s="331" t="str">
        <f>$I7</f>
        <v>P4-1</v>
      </c>
      <c r="Q3" s="332"/>
      <c r="R3" s="299" t="s">
        <v>146</v>
      </c>
      <c r="S3" s="300"/>
    </row>
    <row r="4" spans="1:19" ht="15" customHeight="1">
      <c r="C4" s="57" t="str">
        <f>IF('Cubicle Worksheet (4)'!$AA$10=TRUE,ROUNDUP('Cubicle Worksheet (4)'!$Q16/'Cubicle Worksheet (4)'!$AA$11,1)," ")</f>
        <v xml:space="preserve"> </v>
      </c>
      <c r="D4" s="69" t="str">
        <f>IF('Cubicle Worksheet (4)'!$U$9=TRUE,"width", IF('Cubicle Worksheet (4)'!$U$11=TRUE,"width",IF('Cubicle Worksheet (4)'!$U$10=TRUE,"width",IF('Cubicle Worksheet (4)'!$T16&gt;104,"width"," "))))</f>
        <v>width</v>
      </c>
      <c r="E4" s="54"/>
      <c r="F4" s="55"/>
      <c r="G4" s="54"/>
      <c r="H4" s="54"/>
      <c r="I4" s="56"/>
      <c r="L4" s="333"/>
      <c r="M4" s="334"/>
      <c r="N4" s="301"/>
      <c r="O4" s="302"/>
      <c r="P4" s="333"/>
      <c r="Q4" s="334"/>
      <c r="R4" s="301"/>
      <c r="S4" s="302"/>
    </row>
    <row r="5" spans="1:19" ht="15" customHeight="1" thickBot="1">
      <c r="C5" s="325">
        <f>'Cubicle Worksheet (4)'!$W16</f>
        <v>0</v>
      </c>
      <c r="D5" s="326"/>
      <c r="E5" s="326"/>
      <c r="F5" s="326"/>
      <c r="G5" s="54"/>
      <c r="H5" s="50" t="str">
        <f>IF('Cubicle Worksheet (4)'!$U$9=TRUE,"Panels","Widths")</f>
        <v>Widths</v>
      </c>
      <c r="I5" s="53" t="str">
        <f>IF('Cubicle Worksheet (4)'!$U$9=TRUE,'Cubicle Worksheet (4)'!$O16, IF('Cubicle Worksheet (4)'!$U$11=TRUE,$D2,IF('Cubicle Worksheet (4)'!$AA$10=TRUE,C4,IF('Cubicle Worksheet (4)'!$U$10=TRUE,$D2,IF('Cubicle Worksheet (4)'!$T16&gt;104,$D2,"RR")))))</f>
        <v xml:space="preserve"> </v>
      </c>
      <c r="L5" s="335"/>
      <c r="M5" s="336"/>
      <c r="N5" s="303"/>
      <c r="O5" s="304"/>
      <c r="P5" s="335"/>
      <c r="Q5" s="336"/>
      <c r="R5" s="303"/>
      <c r="S5" s="304"/>
    </row>
    <row r="6" spans="1:19" ht="15" customHeight="1" thickBot="1">
      <c r="C6" s="59"/>
      <c r="D6" s="58"/>
      <c r="E6" s="54"/>
      <c r="F6" s="55"/>
      <c r="G6" s="54"/>
      <c r="H6" s="55"/>
      <c r="I6" s="56"/>
      <c r="L6" s="75"/>
      <c r="M6" s="70"/>
      <c r="N6" s="71"/>
      <c r="O6" s="74"/>
      <c r="P6" s="71"/>
      <c r="Q6" s="72"/>
      <c r="R6" s="73"/>
      <c r="S6" s="70"/>
    </row>
    <row r="7" spans="1:19" ht="15" customHeight="1">
      <c r="C7" s="52" t="s">
        <v>0</v>
      </c>
      <c r="D7" s="318">
        <f>'Cubicle Worksheet (4)'!$A16</f>
        <v>0</v>
      </c>
      <c r="E7" s="319"/>
      <c r="F7" s="319"/>
      <c r="G7" s="319"/>
      <c r="H7" s="320"/>
      <c r="I7" s="337" t="str">
        <f>'Cubicle Worksheet (4)'!$X16</f>
        <v>P4-1</v>
      </c>
      <c r="L7" s="286">
        <f>'Cubicle Worksheet (4)'!$K$4</f>
        <v>0</v>
      </c>
      <c r="M7" s="287"/>
      <c r="N7" s="287"/>
      <c r="O7" s="288"/>
      <c r="P7" s="286">
        <f>'Cubicle Worksheet (4)'!$K$4</f>
        <v>0</v>
      </c>
      <c r="Q7" s="287"/>
      <c r="R7" s="287"/>
      <c r="S7" s="288"/>
    </row>
    <row r="8" spans="1:19" ht="15" customHeight="1">
      <c r="C8" s="51" t="s">
        <v>141</v>
      </c>
      <c r="D8" s="318" t="str">
        <f>IF('Cubicle Worksheet (4)'!$U$9=TRUE,"Double Snaps",IF('Cubicle Worksheet (4)'!$U$11=TRUE,"Snap Tape"," "))</f>
        <v xml:space="preserve"> </v>
      </c>
      <c r="E8" s="319"/>
      <c r="F8" s="320"/>
      <c r="G8" s="54"/>
      <c r="H8" s="55"/>
      <c r="I8" s="338"/>
      <c r="L8" s="289" t="str">
        <f>$I$2</f>
        <v>Ship</v>
      </c>
      <c r="M8" s="290"/>
      <c r="N8" s="291">
        <f>'Cubicle Worksheet (4)'!$AG$5</f>
        <v>0</v>
      </c>
      <c r="O8" s="292"/>
      <c r="P8" s="289" t="str">
        <f>$I$2</f>
        <v>Ship</v>
      </c>
      <c r="Q8" s="290"/>
      <c r="R8" s="291">
        <f>'Cubicle Worksheet (4)'!$AG$5</f>
        <v>0</v>
      </c>
      <c r="S8" s="292"/>
    </row>
    <row r="9" spans="1:19" ht="15" customHeight="1">
      <c r="C9" s="51" t="s">
        <v>131</v>
      </c>
      <c r="D9" s="329" t="str">
        <f>IF('Cubicle Worksheet (4)'!$U$9=TRUE,'Cubicle Worksheet (4)'!$U16-4,'Cubicle Worksheet (4)'!$U16)</f>
        <v xml:space="preserve"> </v>
      </c>
      <c r="E9" s="330"/>
      <c r="F9" s="62"/>
      <c r="G9" s="63"/>
      <c r="H9" s="64"/>
      <c r="I9" s="338"/>
      <c r="J9" s="28"/>
      <c r="L9" s="331" t="str">
        <f>$I7</f>
        <v>P4-1</v>
      </c>
      <c r="M9" s="332"/>
      <c r="N9" s="299" t="s">
        <v>147</v>
      </c>
      <c r="O9" s="300"/>
      <c r="P9" s="331" t="str">
        <f>$I7</f>
        <v>P4-1</v>
      </c>
      <c r="Q9" s="332"/>
      <c r="R9" s="299" t="s">
        <v>148</v>
      </c>
      <c r="S9" s="300"/>
    </row>
    <row r="10" spans="1:19" ht="15" customHeight="1">
      <c r="C10" s="51" t="s">
        <v>29</v>
      </c>
      <c r="D10" s="318">
        <f>'Cubicle Worksheet (4)'!$S$13</f>
        <v>0</v>
      </c>
      <c r="E10" s="319"/>
      <c r="F10" s="319"/>
      <c r="G10" s="319"/>
      <c r="H10" s="320"/>
      <c r="I10" s="317"/>
      <c r="L10" s="333"/>
      <c r="M10" s="334"/>
      <c r="N10" s="301"/>
      <c r="O10" s="302"/>
      <c r="P10" s="333"/>
      <c r="Q10" s="334"/>
      <c r="R10" s="301"/>
      <c r="S10" s="302"/>
    </row>
    <row r="11" spans="1:19" ht="15" customHeight="1" thickBot="1">
      <c r="C11" s="60"/>
      <c r="D11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1" s="61"/>
      <c r="F11" s="61"/>
      <c r="G11" s="65"/>
      <c r="H11" s="65"/>
      <c r="I11" s="66"/>
      <c r="L11" s="335"/>
      <c r="M11" s="336"/>
      <c r="N11" s="303"/>
      <c r="O11" s="304"/>
      <c r="P11" s="335"/>
      <c r="Q11" s="336"/>
      <c r="R11" s="303"/>
      <c r="S11" s="304"/>
    </row>
    <row r="12" spans="1:19" ht="15" customHeight="1"/>
    <row r="13" spans="1:19" ht="15" customHeight="1" thickBot="1"/>
    <row r="14" spans="1:19" ht="15" customHeight="1">
      <c r="A14" s="24" t="s">
        <v>78</v>
      </c>
      <c r="B14" s="24" t="s">
        <v>59</v>
      </c>
      <c r="C14" s="51" t="s">
        <v>74</v>
      </c>
      <c r="D14" s="318">
        <f>'Cubicle Worksheet (4)'!$K$4</f>
        <v>0</v>
      </c>
      <c r="E14" s="319"/>
      <c r="F14" s="319"/>
      <c r="G14" s="319"/>
      <c r="H14" s="320"/>
      <c r="I14" s="53">
        <f>'Cubicle Worksheet (4)'!$AG$5</f>
        <v>0</v>
      </c>
      <c r="J14" s="25"/>
      <c r="L14" s="286">
        <f>'Cubicle Worksheet (4)'!$K$4</f>
        <v>0</v>
      </c>
      <c r="M14" s="287"/>
      <c r="N14" s="287"/>
      <c r="O14" s="288"/>
      <c r="P14" s="286">
        <f>'Cubicle Worksheet (4)'!$K$4</f>
        <v>0</v>
      </c>
      <c r="Q14" s="287"/>
      <c r="R14" s="287"/>
      <c r="S14" s="288"/>
    </row>
    <row r="15" spans="1:19" ht="15" customHeight="1">
      <c r="C15" s="51" t="s">
        <v>75</v>
      </c>
      <c r="D15" s="327" t="str">
        <f>'Cubicle Worksheet (4)'!$Q17</f>
        <v xml:space="preserve"> </v>
      </c>
      <c r="E15" s="328"/>
      <c r="F15" s="69" t="str">
        <f>IF('Cubicle Worksheet (4)'!R17="W","widths"," ")</f>
        <v xml:space="preserve"> </v>
      </c>
      <c r="G15" s="69" t="s">
        <v>37</v>
      </c>
      <c r="H15" s="68" t="str">
        <f>'Cubicle Worksheet (4)'!$T17</f>
        <v xml:space="preserve"> </v>
      </c>
      <c r="I15" s="53" t="str">
        <f>+IF('Cubicle Worksheet (4)'!$Q$38=1,"Ship",IF('Cubicle Worksheet (4)'!$Q$38=2,"Install",IF('Cubicle Worksheet (4)'!$Q$38=3,"Deliver",IF('Cubicle Worksheet (4)'!$Q$38=4,"Will Call"))))</f>
        <v>Ship</v>
      </c>
      <c r="J15" s="26"/>
      <c r="L15" s="289" t="str">
        <f>$I$2</f>
        <v>Ship</v>
      </c>
      <c r="M15" s="290"/>
      <c r="N15" s="291">
        <f>'Cubicle Worksheet (4)'!$AG$5</f>
        <v>0</v>
      </c>
      <c r="O15" s="292"/>
      <c r="P15" s="289" t="str">
        <f>$I$2</f>
        <v>Ship</v>
      </c>
      <c r="Q15" s="290"/>
      <c r="R15" s="291">
        <f>'Cubicle Worksheet (4)'!$AG$5</f>
        <v>0</v>
      </c>
      <c r="S15" s="292"/>
    </row>
    <row r="16" spans="1:19" ht="15" customHeight="1">
      <c r="C16" s="51" t="s">
        <v>76</v>
      </c>
      <c r="D16" s="67" t="str">
        <f>IF('Cubicle Worksheet (4)'!$U$9=TRUE,$D15,IF('Cubicle Worksheet (4)'!$U$11=TRUE,$D15,IF('Cubicle Worksheet (4)'!$U$10=TRUE,$D15,IF($I18="RR",$D15+4,$D15))))</f>
        <v xml:space="preserve"> </v>
      </c>
      <c r="E16" s="54" t="s">
        <v>37</v>
      </c>
      <c r="F16" s="55" t="str">
        <f>IF('Cubicle Worksheet (4)'!$U$9=TRUE,($H15-$D22)+4,IF('Cubicle Worksheet (4)'!$U$10=TRUE,$H15+7,IF('Cubicle Worksheet (4)'!$B17&gt;0,($H15-$D22)+4," ")))</f>
        <v xml:space="preserve"> </v>
      </c>
      <c r="G16" s="54"/>
      <c r="H16" s="54"/>
      <c r="I16" s="56"/>
      <c r="L16" s="331" t="str">
        <f>$I20</f>
        <v>P4-2</v>
      </c>
      <c r="M16" s="332"/>
      <c r="N16" s="299" t="s">
        <v>145</v>
      </c>
      <c r="O16" s="300"/>
      <c r="P16" s="331" t="str">
        <f>$I20</f>
        <v>P4-2</v>
      </c>
      <c r="Q16" s="332"/>
      <c r="R16" s="299" t="s">
        <v>146</v>
      </c>
      <c r="S16" s="300"/>
    </row>
    <row r="17" spans="1:19" ht="15" customHeight="1">
      <c r="C17" s="57" t="str">
        <f>IF('Cubicle Worksheet (4)'!$AA$10=TRUE,ROUNDUP('Cubicle Worksheet (4)'!$Q17/'Cubicle Worksheet (4)'!$AA$11,1)," ")</f>
        <v xml:space="preserve"> </v>
      </c>
      <c r="D17" s="69" t="str">
        <f>IF('Cubicle Worksheet (4)'!$U$9=TRUE,"width", IF('Cubicle Worksheet (4)'!$U$11=TRUE,"width",IF('Cubicle Worksheet (4)'!$U$10=TRUE,"width",IF('Cubicle Worksheet (4)'!$T17&gt;104,"width"," "))))</f>
        <v>width</v>
      </c>
      <c r="E17" s="54"/>
      <c r="F17" s="55"/>
      <c r="G17" s="54"/>
      <c r="H17" s="54"/>
      <c r="I17" s="56"/>
      <c r="L17" s="333"/>
      <c r="M17" s="334"/>
      <c r="N17" s="301"/>
      <c r="O17" s="302"/>
      <c r="P17" s="333"/>
      <c r="Q17" s="334"/>
      <c r="R17" s="301"/>
      <c r="S17" s="302"/>
    </row>
    <row r="18" spans="1:19" ht="15" customHeight="1" thickBot="1">
      <c r="C18" s="325">
        <f>'Cubicle Worksheet (4)'!$W17</f>
        <v>0</v>
      </c>
      <c r="D18" s="326"/>
      <c r="E18" s="326"/>
      <c r="F18" s="326"/>
      <c r="G18" s="54"/>
      <c r="H18" s="50" t="str">
        <f>IF('Cubicle Worksheet (4)'!$U$9=TRUE,"Panels","Widths")</f>
        <v>Widths</v>
      </c>
      <c r="I18" s="53" t="str">
        <f>IF('Cubicle Worksheet (4)'!$U$9=TRUE,'Cubicle Worksheet (4)'!$O29, IF('Cubicle Worksheet (4)'!$U$11=TRUE,$D15,IF('Cubicle Worksheet (4)'!$AA$10=TRUE,C17,IF('Cubicle Worksheet (4)'!$U$10=TRUE,$D15,IF('Cubicle Worksheet (4)'!$T17&gt;104,$D15,"RR")))))</f>
        <v xml:space="preserve"> </v>
      </c>
      <c r="L18" s="335"/>
      <c r="M18" s="336"/>
      <c r="N18" s="303"/>
      <c r="O18" s="304"/>
      <c r="P18" s="335"/>
      <c r="Q18" s="336"/>
      <c r="R18" s="303"/>
      <c r="S18" s="304"/>
    </row>
    <row r="19" spans="1:19" ht="15" customHeight="1" thickBot="1">
      <c r="C19" s="59"/>
      <c r="D19" s="58"/>
      <c r="E19" s="54"/>
      <c r="F19" s="55"/>
      <c r="G19" s="54"/>
      <c r="H19" s="55"/>
      <c r="I19" s="56"/>
      <c r="L19" s="75"/>
      <c r="M19" s="70"/>
      <c r="N19" s="71"/>
      <c r="O19" s="74"/>
      <c r="P19" s="71"/>
      <c r="Q19" s="72"/>
      <c r="R19" s="73"/>
      <c r="S19" s="70"/>
    </row>
    <row r="20" spans="1:19" ht="15" customHeight="1">
      <c r="C20" s="52" t="s">
        <v>0</v>
      </c>
      <c r="D20" s="318">
        <f>'Cubicle Worksheet (4)'!$A17</f>
        <v>0</v>
      </c>
      <c r="E20" s="319"/>
      <c r="F20" s="319"/>
      <c r="G20" s="319"/>
      <c r="H20" s="320"/>
      <c r="I20" s="337" t="str">
        <f>'Cubicle Worksheet (4)'!$X17</f>
        <v>P4-2</v>
      </c>
      <c r="L20" s="286">
        <f>'Cubicle Worksheet (4)'!$K$4</f>
        <v>0</v>
      </c>
      <c r="M20" s="287"/>
      <c r="N20" s="287"/>
      <c r="O20" s="288"/>
      <c r="P20" s="286">
        <f>'Cubicle Worksheet (4)'!$K$4</f>
        <v>0</v>
      </c>
      <c r="Q20" s="287"/>
      <c r="R20" s="287"/>
      <c r="S20" s="288"/>
    </row>
    <row r="21" spans="1:19" ht="15" customHeight="1">
      <c r="C21" s="51" t="s">
        <v>141</v>
      </c>
      <c r="D21" s="318" t="str">
        <f>IF('Cubicle Worksheet (4)'!$U$9=TRUE,"Double Snaps",IF('Cubicle Worksheet (4)'!$U$11=TRUE,"Snap Tape"," "))</f>
        <v xml:space="preserve"> </v>
      </c>
      <c r="E21" s="319"/>
      <c r="F21" s="320"/>
      <c r="G21" s="54"/>
      <c r="H21" s="55"/>
      <c r="I21" s="338"/>
      <c r="L21" s="289" t="str">
        <f>$I$2</f>
        <v>Ship</v>
      </c>
      <c r="M21" s="290"/>
      <c r="N21" s="291">
        <f>'Cubicle Worksheet (4)'!$AG$5</f>
        <v>0</v>
      </c>
      <c r="O21" s="292"/>
      <c r="P21" s="289" t="str">
        <f>$I$2</f>
        <v>Ship</v>
      </c>
      <c r="Q21" s="290"/>
      <c r="R21" s="291">
        <f>'Cubicle Worksheet (4)'!$AG$5</f>
        <v>0</v>
      </c>
      <c r="S21" s="292"/>
    </row>
    <row r="22" spans="1:19" ht="15" customHeight="1">
      <c r="C22" s="51" t="s">
        <v>131</v>
      </c>
      <c r="D22" s="329" t="str">
        <f>IF('Cubicle Worksheet (4)'!$U$9=TRUE,'Cubicle Worksheet (4)'!$U17-4,'Cubicle Worksheet (4)'!$U17)</f>
        <v xml:space="preserve"> </v>
      </c>
      <c r="E22" s="330"/>
      <c r="F22" s="62"/>
      <c r="G22" s="63"/>
      <c r="H22" s="64"/>
      <c r="I22" s="338"/>
      <c r="J22" s="28"/>
      <c r="L22" s="331" t="str">
        <f>$I20</f>
        <v>P4-2</v>
      </c>
      <c r="M22" s="332"/>
      <c r="N22" s="299" t="s">
        <v>147</v>
      </c>
      <c r="O22" s="300"/>
      <c r="P22" s="331" t="str">
        <f>$I20</f>
        <v>P4-2</v>
      </c>
      <c r="Q22" s="332"/>
      <c r="R22" s="299" t="s">
        <v>148</v>
      </c>
      <c r="S22" s="300"/>
    </row>
    <row r="23" spans="1:19" ht="15" customHeight="1">
      <c r="C23" s="51" t="s">
        <v>29</v>
      </c>
      <c r="D23" s="318">
        <f>'Cubicle Worksheet (4)'!$S$13</f>
        <v>0</v>
      </c>
      <c r="E23" s="319"/>
      <c r="F23" s="319"/>
      <c r="G23" s="319"/>
      <c r="H23" s="320"/>
      <c r="I23" s="317"/>
      <c r="L23" s="333"/>
      <c r="M23" s="334"/>
      <c r="N23" s="301"/>
      <c r="O23" s="302"/>
      <c r="P23" s="333"/>
      <c r="Q23" s="334"/>
      <c r="R23" s="301"/>
      <c r="S23" s="302"/>
    </row>
    <row r="24" spans="1:19" ht="15" customHeight="1" thickBot="1">
      <c r="C24" s="60"/>
      <c r="D24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24" s="61"/>
      <c r="F24" s="61"/>
      <c r="G24" s="65"/>
      <c r="H24" s="65"/>
      <c r="I24" s="66"/>
      <c r="L24" s="335"/>
      <c r="M24" s="336"/>
      <c r="N24" s="303"/>
      <c r="O24" s="304"/>
      <c r="P24" s="335"/>
      <c r="Q24" s="336"/>
      <c r="R24" s="303"/>
      <c r="S24" s="304"/>
    </row>
    <row r="25" spans="1:19" ht="15" customHeight="1"/>
    <row r="26" spans="1:19" ht="15" customHeight="1" thickBot="1"/>
    <row r="27" spans="1:19" ht="15" customHeight="1">
      <c r="A27" s="24" t="s">
        <v>79</v>
      </c>
      <c r="B27" s="24" t="s">
        <v>60</v>
      </c>
      <c r="C27" s="51" t="s">
        <v>74</v>
      </c>
      <c r="D27" s="318">
        <f>'Cubicle Worksheet (4)'!$K$4</f>
        <v>0</v>
      </c>
      <c r="E27" s="319"/>
      <c r="F27" s="319"/>
      <c r="G27" s="319"/>
      <c r="H27" s="320"/>
      <c r="I27" s="53">
        <f>'Cubicle Worksheet (4)'!$AG$5</f>
        <v>0</v>
      </c>
      <c r="J27" s="25"/>
      <c r="L27" s="286">
        <f>'Cubicle Worksheet (4)'!$K$4</f>
        <v>0</v>
      </c>
      <c r="M27" s="287"/>
      <c r="N27" s="287"/>
      <c r="O27" s="288"/>
      <c r="P27" s="286">
        <f>'Cubicle Worksheet (4)'!$K$4</f>
        <v>0</v>
      </c>
      <c r="Q27" s="287"/>
      <c r="R27" s="287"/>
      <c r="S27" s="288"/>
    </row>
    <row r="28" spans="1:19" ht="15" customHeight="1">
      <c r="C28" s="51" t="s">
        <v>75</v>
      </c>
      <c r="D28" s="327" t="str">
        <f>'Cubicle Worksheet (4)'!$Q18</f>
        <v xml:space="preserve"> </v>
      </c>
      <c r="E28" s="328"/>
      <c r="F28" s="69" t="str">
        <f>IF('Cubicle Worksheet (4)'!R18="W","widths"," ")</f>
        <v xml:space="preserve"> </v>
      </c>
      <c r="G28" s="69" t="s">
        <v>37</v>
      </c>
      <c r="H28" s="68" t="str">
        <f>'Cubicle Worksheet (4)'!$T18</f>
        <v xml:space="preserve"> </v>
      </c>
      <c r="I28" s="53" t="str">
        <f>+IF('Cubicle Worksheet (4)'!$Q$38=1,"Ship",IF('Cubicle Worksheet (4)'!$Q$38=2,"Install",IF('Cubicle Worksheet (4)'!$Q$38=3,"Deliver",IF('Cubicle Worksheet (4)'!$Q$38=4,"Will Call"))))</f>
        <v>Ship</v>
      </c>
      <c r="J28" s="26"/>
      <c r="L28" s="289" t="str">
        <f>$I$2</f>
        <v>Ship</v>
      </c>
      <c r="M28" s="290"/>
      <c r="N28" s="291">
        <f>'Cubicle Worksheet (4)'!$AG$5</f>
        <v>0</v>
      </c>
      <c r="O28" s="292"/>
      <c r="P28" s="289" t="str">
        <f>$I$2</f>
        <v>Ship</v>
      </c>
      <c r="Q28" s="290"/>
      <c r="R28" s="291">
        <f>'Cubicle Worksheet (4)'!$AG$5</f>
        <v>0</v>
      </c>
      <c r="S28" s="292"/>
    </row>
    <row r="29" spans="1:19" ht="15" customHeight="1">
      <c r="C29" s="51" t="s">
        <v>76</v>
      </c>
      <c r="D29" s="67" t="str">
        <f>IF('Cubicle Worksheet (4)'!$U$9=TRUE,$D28,IF('Cubicle Worksheet (4)'!$U$11=TRUE,$D28,IF('Cubicle Worksheet (4)'!$U$10=TRUE,$D28,IF($I31="RR",$D28+4,$D28))))</f>
        <v xml:space="preserve"> </v>
      </c>
      <c r="E29" s="54" t="s">
        <v>37</v>
      </c>
      <c r="F29" s="55" t="str">
        <f>IF('Cubicle Worksheet (4)'!$U$9=TRUE,($H28-$D35)+4,IF('Cubicle Worksheet (4)'!$U$10=TRUE,$H28+7,IF('Cubicle Worksheet (4)'!$B18&gt;0,($H28-$D35)+4," ")))</f>
        <v xml:space="preserve"> </v>
      </c>
      <c r="G29" s="54"/>
      <c r="H29" s="54"/>
      <c r="I29" s="56"/>
      <c r="L29" s="331" t="str">
        <f>$I33</f>
        <v>P4-3</v>
      </c>
      <c r="M29" s="332"/>
      <c r="N29" s="299" t="s">
        <v>145</v>
      </c>
      <c r="O29" s="300"/>
      <c r="P29" s="331" t="str">
        <f>$I33</f>
        <v>P4-3</v>
      </c>
      <c r="Q29" s="332"/>
      <c r="R29" s="299" t="s">
        <v>146</v>
      </c>
      <c r="S29" s="300"/>
    </row>
    <row r="30" spans="1:19" ht="15" customHeight="1">
      <c r="C30" s="57" t="str">
        <f>IF('Cubicle Worksheet (4)'!$AA$10=TRUE,ROUNDUP('Cubicle Worksheet (4)'!$Q18/'Cubicle Worksheet (4)'!$AA$11,1)," ")</f>
        <v xml:space="preserve"> </v>
      </c>
      <c r="D30" s="69" t="str">
        <f>IF('Cubicle Worksheet (4)'!$U$9=TRUE,"width", IF('Cubicle Worksheet (4)'!$U$11=TRUE,"width",IF('Cubicle Worksheet (4)'!$U$10=TRUE,"width",IF('Cubicle Worksheet (4)'!$T18&gt;104,"width"," "))))</f>
        <v>width</v>
      </c>
      <c r="E30" s="54"/>
      <c r="F30" s="55"/>
      <c r="G30" s="54"/>
      <c r="H30" s="54"/>
      <c r="I30" s="56"/>
      <c r="L30" s="333"/>
      <c r="M30" s="334"/>
      <c r="N30" s="301"/>
      <c r="O30" s="302"/>
      <c r="P30" s="333"/>
      <c r="Q30" s="334"/>
      <c r="R30" s="301"/>
      <c r="S30" s="302"/>
    </row>
    <row r="31" spans="1:19" ht="15" customHeight="1" thickBot="1">
      <c r="C31" s="325">
        <f>'Cubicle Worksheet (4)'!$W18</f>
        <v>0</v>
      </c>
      <c r="D31" s="326"/>
      <c r="E31" s="326"/>
      <c r="F31" s="326"/>
      <c r="G31" s="54"/>
      <c r="H31" s="50" t="str">
        <f>IF('Cubicle Worksheet (4)'!$U$9=TRUE,"Panels","Widths")</f>
        <v>Widths</v>
      </c>
      <c r="I31" s="53" t="str">
        <f>IF('Cubicle Worksheet (4)'!$U$9=TRUE,'Cubicle Worksheet (4)'!$O42, IF('Cubicle Worksheet (4)'!$U$11=TRUE,$D28,IF('Cubicle Worksheet (4)'!$AA$10=TRUE,C30,IF('Cubicle Worksheet (4)'!$U$10=TRUE,$D28,IF('Cubicle Worksheet (4)'!$T18&gt;104,$D28,"RR")))))</f>
        <v xml:space="preserve"> </v>
      </c>
      <c r="L31" s="335"/>
      <c r="M31" s="336"/>
      <c r="N31" s="303"/>
      <c r="O31" s="304"/>
      <c r="P31" s="335"/>
      <c r="Q31" s="336"/>
      <c r="R31" s="303"/>
      <c r="S31" s="304"/>
    </row>
    <row r="32" spans="1:19" ht="15" customHeight="1" thickBot="1">
      <c r="C32" s="59"/>
      <c r="D32" s="58"/>
      <c r="E32" s="54"/>
      <c r="F32" s="55"/>
      <c r="G32" s="54"/>
      <c r="H32" s="55"/>
      <c r="I32" s="56"/>
      <c r="L32" s="75"/>
      <c r="M32" s="70"/>
      <c r="N32" s="71"/>
      <c r="O32" s="74"/>
      <c r="P32" s="71"/>
      <c r="Q32" s="72"/>
      <c r="R32" s="73"/>
      <c r="S32" s="70"/>
    </row>
    <row r="33" spans="1:19" ht="15" customHeight="1">
      <c r="C33" s="52" t="s">
        <v>0</v>
      </c>
      <c r="D33" s="318">
        <f>'Cubicle Worksheet (4)'!$A18</f>
        <v>0</v>
      </c>
      <c r="E33" s="319"/>
      <c r="F33" s="319"/>
      <c r="G33" s="319"/>
      <c r="H33" s="320"/>
      <c r="I33" s="337" t="str">
        <f>'Cubicle Worksheet (4)'!$X18</f>
        <v>P4-3</v>
      </c>
      <c r="L33" s="286">
        <f>'Cubicle Worksheet (4)'!$K$4</f>
        <v>0</v>
      </c>
      <c r="M33" s="287"/>
      <c r="N33" s="287"/>
      <c r="O33" s="288"/>
      <c r="P33" s="286">
        <f>'Cubicle Worksheet (4)'!$K$4</f>
        <v>0</v>
      </c>
      <c r="Q33" s="287"/>
      <c r="R33" s="287"/>
      <c r="S33" s="288"/>
    </row>
    <row r="34" spans="1:19" ht="15" customHeight="1">
      <c r="C34" s="51" t="s">
        <v>141</v>
      </c>
      <c r="D34" s="318" t="str">
        <f>IF('Cubicle Worksheet (4)'!$U$9=TRUE,"Double Snaps",IF('Cubicle Worksheet (4)'!$U$11=TRUE,"Snap Tape"," "))</f>
        <v xml:space="preserve"> </v>
      </c>
      <c r="E34" s="319"/>
      <c r="F34" s="320"/>
      <c r="G34" s="54"/>
      <c r="H34" s="55"/>
      <c r="I34" s="338"/>
      <c r="L34" s="289" t="str">
        <f>$I$2</f>
        <v>Ship</v>
      </c>
      <c r="M34" s="290"/>
      <c r="N34" s="291">
        <f>'Cubicle Worksheet (4)'!$AG$5</f>
        <v>0</v>
      </c>
      <c r="O34" s="292"/>
      <c r="P34" s="289" t="str">
        <f>$I$2</f>
        <v>Ship</v>
      </c>
      <c r="Q34" s="290"/>
      <c r="R34" s="291">
        <f>'Cubicle Worksheet (4)'!$AG$5</f>
        <v>0</v>
      </c>
      <c r="S34" s="292"/>
    </row>
    <row r="35" spans="1:19" ht="15" customHeight="1">
      <c r="C35" s="51" t="s">
        <v>131</v>
      </c>
      <c r="D35" s="329" t="str">
        <f>IF('Cubicle Worksheet (4)'!$U$9=TRUE,'Cubicle Worksheet (4)'!$U18-4,'Cubicle Worksheet (4)'!$U18)</f>
        <v xml:space="preserve"> </v>
      </c>
      <c r="E35" s="330"/>
      <c r="F35" s="62"/>
      <c r="G35" s="63"/>
      <c r="H35" s="64"/>
      <c r="I35" s="338"/>
      <c r="J35" s="28"/>
      <c r="L35" s="331" t="str">
        <f>$I33</f>
        <v>P4-3</v>
      </c>
      <c r="M35" s="332"/>
      <c r="N35" s="299" t="s">
        <v>147</v>
      </c>
      <c r="O35" s="300"/>
      <c r="P35" s="331" t="str">
        <f>$I33</f>
        <v>P4-3</v>
      </c>
      <c r="Q35" s="332"/>
      <c r="R35" s="299" t="s">
        <v>148</v>
      </c>
      <c r="S35" s="300"/>
    </row>
    <row r="36" spans="1:19" ht="15" customHeight="1">
      <c r="C36" s="51" t="s">
        <v>29</v>
      </c>
      <c r="D36" s="318">
        <f>'Cubicle Worksheet (4)'!$S$13</f>
        <v>0</v>
      </c>
      <c r="E36" s="319"/>
      <c r="F36" s="319"/>
      <c r="G36" s="319"/>
      <c r="H36" s="320"/>
      <c r="I36" s="317"/>
      <c r="L36" s="333"/>
      <c r="M36" s="334"/>
      <c r="N36" s="301"/>
      <c r="O36" s="302"/>
      <c r="P36" s="333"/>
      <c r="Q36" s="334"/>
      <c r="R36" s="301"/>
      <c r="S36" s="302"/>
    </row>
    <row r="37" spans="1:19" ht="15" customHeight="1" thickBot="1">
      <c r="C37" s="60"/>
      <c r="D37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37" s="61"/>
      <c r="F37" s="61"/>
      <c r="G37" s="65"/>
      <c r="H37" s="65"/>
      <c r="I37" s="66"/>
      <c r="L37" s="335"/>
      <c r="M37" s="336"/>
      <c r="N37" s="303"/>
      <c r="O37" s="304"/>
      <c r="P37" s="335"/>
      <c r="Q37" s="336"/>
      <c r="R37" s="303"/>
      <c r="S37" s="304"/>
    </row>
    <row r="38" spans="1:19" ht="15" customHeight="1" thickBot="1"/>
    <row r="39" spans="1:19" ht="15" customHeight="1">
      <c r="A39" s="24" t="s">
        <v>80</v>
      </c>
      <c r="B39" s="24" t="s">
        <v>61</v>
      </c>
      <c r="C39" s="51" t="s">
        <v>74</v>
      </c>
      <c r="D39" s="318">
        <f>'Cubicle Worksheet (4)'!$K$4</f>
        <v>0</v>
      </c>
      <c r="E39" s="319"/>
      <c r="F39" s="319"/>
      <c r="G39" s="319"/>
      <c r="H39" s="320"/>
      <c r="I39" s="53">
        <f>'Cubicle Worksheet (4)'!$AG$5</f>
        <v>0</v>
      </c>
      <c r="J39" s="25"/>
      <c r="L39" s="286">
        <f>'Cubicle Worksheet (4)'!$K$4</f>
        <v>0</v>
      </c>
      <c r="M39" s="287"/>
      <c r="N39" s="287"/>
      <c r="O39" s="288"/>
      <c r="P39" s="286">
        <f>'Cubicle Worksheet (4)'!$K$4</f>
        <v>0</v>
      </c>
      <c r="Q39" s="287"/>
      <c r="R39" s="287"/>
      <c r="S39" s="288"/>
    </row>
    <row r="40" spans="1:19" ht="15" customHeight="1">
      <c r="C40" s="51" t="s">
        <v>75</v>
      </c>
      <c r="D40" s="327" t="str">
        <f>'Cubicle Worksheet (4)'!$Q19</f>
        <v xml:space="preserve"> </v>
      </c>
      <c r="E40" s="328"/>
      <c r="F40" s="69" t="str">
        <f>IF('Cubicle Worksheet (4)'!R19="W","widths"," ")</f>
        <v xml:space="preserve"> </v>
      </c>
      <c r="G40" s="69" t="s">
        <v>37</v>
      </c>
      <c r="H40" s="68" t="str">
        <f>'Cubicle Worksheet (4)'!$T19</f>
        <v xml:space="preserve"> </v>
      </c>
      <c r="I40" s="53" t="str">
        <f>+IF('Cubicle Worksheet (4)'!$Q$38=1,"Ship",IF('Cubicle Worksheet (4)'!$Q$38=2,"Install",IF('Cubicle Worksheet (4)'!$Q$38=3,"Deliver",IF('Cubicle Worksheet (4)'!$Q$38=4,"Will Call"))))</f>
        <v>Ship</v>
      </c>
      <c r="J40" s="26"/>
      <c r="L40" s="289" t="str">
        <f>$I$2</f>
        <v>Ship</v>
      </c>
      <c r="M40" s="290"/>
      <c r="N40" s="291">
        <f>'Cubicle Worksheet (4)'!$AG$5</f>
        <v>0</v>
      </c>
      <c r="O40" s="292"/>
      <c r="P40" s="289" t="str">
        <f>$I$2</f>
        <v>Ship</v>
      </c>
      <c r="Q40" s="290"/>
      <c r="R40" s="291">
        <f>'Cubicle Worksheet (4)'!$AG$5</f>
        <v>0</v>
      </c>
      <c r="S40" s="292"/>
    </row>
    <row r="41" spans="1:19" ht="15" customHeight="1">
      <c r="C41" s="51" t="s">
        <v>76</v>
      </c>
      <c r="D41" s="67" t="str">
        <f>IF('Cubicle Worksheet (4)'!$U$9=TRUE,$D40,IF('Cubicle Worksheet (4)'!$U$11=TRUE,$D40,IF('Cubicle Worksheet (4)'!$U$10=TRUE,$D40,IF($I43="RR",$D40+4,$D40))))</f>
        <v xml:space="preserve"> </v>
      </c>
      <c r="E41" s="54" t="s">
        <v>37</v>
      </c>
      <c r="F41" s="55" t="str">
        <f>IF('Cubicle Worksheet (4)'!$U$9=TRUE,($H40-$D47)+4,IF('Cubicle Worksheet (4)'!$U$10=TRUE,$H40+7,IF('Cubicle Worksheet (4)'!$B19&gt;0,($H40-$D47)+4," ")))</f>
        <v xml:space="preserve"> </v>
      </c>
      <c r="G41" s="54"/>
      <c r="H41" s="54"/>
      <c r="I41" s="56"/>
      <c r="L41" s="331" t="str">
        <f>$I45</f>
        <v>P4-4</v>
      </c>
      <c r="M41" s="332"/>
      <c r="N41" s="299" t="s">
        <v>145</v>
      </c>
      <c r="O41" s="300"/>
      <c r="P41" s="331" t="str">
        <f>$I45</f>
        <v>P4-4</v>
      </c>
      <c r="Q41" s="332"/>
      <c r="R41" s="299" t="s">
        <v>146</v>
      </c>
      <c r="S41" s="300"/>
    </row>
    <row r="42" spans="1:19" ht="15" customHeight="1">
      <c r="C42" s="57" t="str">
        <f>IF('Cubicle Worksheet (4)'!$AA$10=TRUE,ROUNDUP('Cubicle Worksheet (4)'!$Q19/'Cubicle Worksheet (4)'!$AA$11,1)," ")</f>
        <v xml:space="preserve"> </v>
      </c>
      <c r="D42" s="69" t="str">
        <f>IF('Cubicle Worksheet (4)'!$U$9=TRUE,"width", IF('Cubicle Worksheet (4)'!$U$11=TRUE,"width",IF('Cubicle Worksheet (4)'!$U$10=TRUE,"width",IF('Cubicle Worksheet (4)'!$T19&gt;104,"width"," "))))</f>
        <v>width</v>
      </c>
      <c r="E42" s="54"/>
      <c r="F42" s="55"/>
      <c r="G42" s="54"/>
      <c r="H42" s="54"/>
      <c r="I42" s="56"/>
      <c r="L42" s="333"/>
      <c r="M42" s="334"/>
      <c r="N42" s="301"/>
      <c r="O42" s="302"/>
      <c r="P42" s="333"/>
      <c r="Q42" s="334"/>
      <c r="R42" s="301"/>
      <c r="S42" s="302"/>
    </row>
    <row r="43" spans="1:19" ht="15" customHeight="1" thickBot="1">
      <c r="C43" s="325">
        <f>'Cubicle Worksheet (4)'!$W19</f>
        <v>0</v>
      </c>
      <c r="D43" s="326"/>
      <c r="E43" s="326"/>
      <c r="F43" s="326"/>
      <c r="G43" s="54"/>
      <c r="H43" s="50" t="str">
        <f>IF('Cubicle Worksheet (4)'!$U$9=TRUE,"Panels","Widths")</f>
        <v>Widths</v>
      </c>
      <c r="I43" s="53" t="str">
        <f>IF('Cubicle Worksheet (4)'!$U$9=TRUE,'Cubicle Worksheet (4)'!$O54, IF('Cubicle Worksheet (4)'!$U$11=TRUE,$D40,IF('Cubicle Worksheet (4)'!$AA$10=TRUE,C42,IF('Cubicle Worksheet (4)'!$U$10=TRUE,$D40,IF('Cubicle Worksheet (4)'!$T19&gt;104,$D40,"RR")))))</f>
        <v xml:space="preserve"> </v>
      </c>
      <c r="L43" s="335"/>
      <c r="M43" s="336"/>
      <c r="N43" s="303"/>
      <c r="O43" s="304"/>
      <c r="P43" s="335"/>
      <c r="Q43" s="336"/>
      <c r="R43" s="303"/>
      <c r="S43" s="304"/>
    </row>
    <row r="44" spans="1:19" ht="15" customHeight="1" thickBot="1">
      <c r="C44" s="59"/>
      <c r="D44" s="58"/>
      <c r="E44" s="54"/>
      <c r="F44" s="55"/>
      <c r="G44" s="54"/>
      <c r="H44" s="55"/>
      <c r="I44" s="56"/>
      <c r="L44" s="75"/>
      <c r="M44" s="70"/>
      <c r="N44" s="71"/>
      <c r="O44" s="74"/>
      <c r="P44" s="71"/>
      <c r="Q44" s="72"/>
      <c r="R44" s="73"/>
      <c r="S44" s="70"/>
    </row>
    <row r="45" spans="1:19" ht="15" customHeight="1">
      <c r="C45" s="52" t="s">
        <v>0</v>
      </c>
      <c r="D45" s="318">
        <f>'Cubicle Worksheet (4)'!$A19</f>
        <v>0</v>
      </c>
      <c r="E45" s="319"/>
      <c r="F45" s="319"/>
      <c r="G45" s="319"/>
      <c r="H45" s="320"/>
      <c r="I45" s="337" t="str">
        <f>'Cubicle Worksheet (4)'!$X19</f>
        <v>P4-4</v>
      </c>
      <c r="L45" s="286">
        <f>'Cubicle Worksheet (4)'!$K$4</f>
        <v>0</v>
      </c>
      <c r="M45" s="287"/>
      <c r="N45" s="287"/>
      <c r="O45" s="288"/>
      <c r="P45" s="286">
        <f>'Cubicle Worksheet (4)'!$K$4</f>
        <v>0</v>
      </c>
      <c r="Q45" s="287"/>
      <c r="R45" s="287"/>
      <c r="S45" s="288"/>
    </row>
    <row r="46" spans="1:19" ht="15" customHeight="1">
      <c r="C46" s="51" t="s">
        <v>141</v>
      </c>
      <c r="D46" s="318" t="str">
        <f>IF('Cubicle Worksheet (4)'!$U$9=TRUE,"Double Snaps",IF('Cubicle Worksheet (4)'!$U$11=TRUE,"Snap Tape"," "))</f>
        <v xml:space="preserve"> </v>
      </c>
      <c r="E46" s="319"/>
      <c r="F46" s="320"/>
      <c r="G46" s="54"/>
      <c r="H46" s="55"/>
      <c r="I46" s="338"/>
      <c r="L46" s="289" t="str">
        <f>$I$2</f>
        <v>Ship</v>
      </c>
      <c r="M46" s="290"/>
      <c r="N46" s="291">
        <f>'Cubicle Worksheet (4)'!$AG$5</f>
        <v>0</v>
      </c>
      <c r="O46" s="292"/>
      <c r="P46" s="289" t="str">
        <f>$I$2</f>
        <v>Ship</v>
      </c>
      <c r="Q46" s="290"/>
      <c r="R46" s="291">
        <f>'Cubicle Worksheet (4)'!$AG$5</f>
        <v>0</v>
      </c>
      <c r="S46" s="292"/>
    </row>
    <row r="47" spans="1:19" ht="15" customHeight="1">
      <c r="C47" s="51" t="s">
        <v>131</v>
      </c>
      <c r="D47" s="329" t="str">
        <f>IF('Cubicle Worksheet (4)'!$U$9=TRUE,'Cubicle Worksheet (4)'!$U19-4,'Cubicle Worksheet (4)'!$U19)</f>
        <v xml:space="preserve"> </v>
      </c>
      <c r="E47" s="330"/>
      <c r="F47" s="62"/>
      <c r="G47" s="63"/>
      <c r="H47" s="64"/>
      <c r="I47" s="338"/>
      <c r="J47" s="28"/>
      <c r="L47" s="331" t="str">
        <f>$I45</f>
        <v>P4-4</v>
      </c>
      <c r="M47" s="332"/>
      <c r="N47" s="299" t="s">
        <v>147</v>
      </c>
      <c r="O47" s="300"/>
      <c r="P47" s="331" t="str">
        <f>$I45</f>
        <v>P4-4</v>
      </c>
      <c r="Q47" s="332"/>
      <c r="R47" s="299" t="s">
        <v>148</v>
      </c>
      <c r="S47" s="300"/>
    </row>
    <row r="48" spans="1:19" ht="15" customHeight="1">
      <c r="C48" s="51" t="s">
        <v>29</v>
      </c>
      <c r="D48" s="318">
        <f>'Cubicle Worksheet (4)'!$S$13</f>
        <v>0</v>
      </c>
      <c r="E48" s="319"/>
      <c r="F48" s="319"/>
      <c r="G48" s="319"/>
      <c r="H48" s="320"/>
      <c r="I48" s="317"/>
      <c r="L48" s="333"/>
      <c r="M48" s="334"/>
      <c r="N48" s="301"/>
      <c r="O48" s="302"/>
      <c r="P48" s="333"/>
      <c r="Q48" s="334"/>
      <c r="R48" s="301"/>
      <c r="S48" s="302"/>
    </row>
    <row r="49" spans="1:19" ht="15" customHeight="1" thickBot="1">
      <c r="C49" s="60"/>
      <c r="D49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49" s="61"/>
      <c r="F49" s="61"/>
      <c r="G49" s="65"/>
      <c r="H49" s="65"/>
      <c r="I49" s="66"/>
      <c r="L49" s="335"/>
      <c r="M49" s="336"/>
      <c r="N49" s="303"/>
      <c r="O49" s="304"/>
      <c r="P49" s="335"/>
      <c r="Q49" s="336"/>
      <c r="R49" s="303"/>
      <c r="S49" s="304"/>
    </row>
    <row r="50" spans="1:19" ht="15" customHeight="1">
      <c r="C50" s="58"/>
      <c r="D50" s="80"/>
      <c r="E50" s="55"/>
      <c r="F50" s="55"/>
      <c r="G50" s="58"/>
      <c r="H50" s="58"/>
      <c r="I50" s="58"/>
      <c r="L50" s="81"/>
      <c r="M50" s="81"/>
      <c r="N50" s="76"/>
      <c r="O50" s="76"/>
      <c r="P50" s="81"/>
      <c r="Q50" s="81"/>
      <c r="R50" s="76"/>
      <c r="S50" s="76"/>
    </row>
    <row r="51" spans="1:19" ht="15" customHeight="1" thickBot="1"/>
    <row r="52" spans="1:19" ht="15" customHeight="1">
      <c r="A52" s="24" t="s">
        <v>81</v>
      </c>
      <c r="B52" s="24" t="s">
        <v>62</v>
      </c>
      <c r="C52" s="51" t="s">
        <v>74</v>
      </c>
      <c r="D52" s="318">
        <f>'Cubicle Worksheet (4)'!$K$4</f>
        <v>0</v>
      </c>
      <c r="E52" s="319"/>
      <c r="F52" s="319"/>
      <c r="G52" s="319"/>
      <c r="H52" s="320"/>
      <c r="I52" s="53">
        <f>'Cubicle Worksheet (4)'!$AG$5</f>
        <v>0</v>
      </c>
      <c r="J52" s="25"/>
      <c r="L52" s="286">
        <f>'Cubicle Worksheet (4)'!$K$4</f>
        <v>0</v>
      </c>
      <c r="M52" s="287"/>
      <c r="N52" s="287"/>
      <c r="O52" s="288"/>
      <c r="P52" s="286">
        <f>'Cubicle Worksheet (4)'!$K$4</f>
        <v>0</v>
      </c>
      <c r="Q52" s="287"/>
      <c r="R52" s="287"/>
      <c r="S52" s="288"/>
    </row>
    <row r="53" spans="1:19" ht="15" customHeight="1">
      <c r="C53" s="51" t="s">
        <v>75</v>
      </c>
      <c r="D53" s="327" t="str">
        <f>'Cubicle Worksheet (4)'!$Q20</f>
        <v xml:space="preserve"> </v>
      </c>
      <c r="E53" s="328"/>
      <c r="F53" s="69" t="str">
        <f>IF('Cubicle Worksheet (4)'!R20="W","widths"," ")</f>
        <v xml:space="preserve"> </v>
      </c>
      <c r="G53" s="69" t="s">
        <v>37</v>
      </c>
      <c r="H53" s="68" t="str">
        <f>'Cubicle Worksheet (4)'!$T20</f>
        <v xml:space="preserve"> </v>
      </c>
      <c r="I53" s="53" t="str">
        <f>+IF('Cubicle Worksheet (4)'!$Q$38=1,"Ship",IF('Cubicle Worksheet (4)'!$Q$38=2,"Install",IF('Cubicle Worksheet (4)'!$Q$38=3,"Deliver",IF('Cubicle Worksheet (4)'!$Q$38=4,"Will Call"))))</f>
        <v>Ship</v>
      </c>
      <c r="J53" s="26"/>
      <c r="L53" s="289" t="str">
        <f>$I$2</f>
        <v>Ship</v>
      </c>
      <c r="M53" s="290"/>
      <c r="N53" s="291">
        <f>'Cubicle Worksheet (4)'!$AG$5</f>
        <v>0</v>
      </c>
      <c r="O53" s="292"/>
      <c r="P53" s="289" t="str">
        <f>$I$2</f>
        <v>Ship</v>
      </c>
      <c r="Q53" s="290"/>
      <c r="R53" s="291">
        <f>'Cubicle Worksheet (4)'!$AG$5</f>
        <v>0</v>
      </c>
      <c r="S53" s="292"/>
    </row>
    <row r="54" spans="1:19" ht="15" customHeight="1">
      <c r="C54" s="51" t="s">
        <v>76</v>
      </c>
      <c r="D54" s="67" t="str">
        <f>IF('Cubicle Worksheet (4)'!$U$9=TRUE,$D53,IF('Cubicle Worksheet (4)'!$U$11=TRUE,$D53,IF('Cubicle Worksheet (4)'!$U$10=TRUE,$D53,IF($I56="RR",$D53+4,$D53))))</f>
        <v xml:space="preserve"> </v>
      </c>
      <c r="E54" s="54" t="s">
        <v>37</v>
      </c>
      <c r="F54" s="55" t="str">
        <f>IF('Cubicle Worksheet (4)'!$U$9=TRUE,($H53-$D60)+4,IF('Cubicle Worksheet (4)'!$U$10=TRUE,$H53+7,IF('Cubicle Worksheet (4)'!$B20&gt;0,($H53-$D60)+4," ")))</f>
        <v xml:space="preserve"> </v>
      </c>
      <c r="G54" s="54"/>
      <c r="H54" s="54"/>
      <c r="I54" s="56"/>
      <c r="L54" s="331" t="str">
        <f>$I58</f>
        <v>P4-5</v>
      </c>
      <c r="M54" s="332"/>
      <c r="N54" s="299" t="s">
        <v>145</v>
      </c>
      <c r="O54" s="300"/>
      <c r="P54" s="331" t="str">
        <f>$I58</f>
        <v>P4-5</v>
      </c>
      <c r="Q54" s="332"/>
      <c r="R54" s="299" t="s">
        <v>146</v>
      </c>
      <c r="S54" s="300"/>
    </row>
    <row r="55" spans="1:19" ht="15" customHeight="1">
      <c r="C55" s="57" t="str">
        <f>IF('Cubicle Worksheet (4)'!$AA$10=TRUE,ROUNDUP('Cubicle Worksheet (4)'!$Q20/'Cubicle Worksheet (4)'!$AA$11,1)," ")</f>
        <v xml:space="preserve"> </v>
      </c>
      <c r="D55" s="69" t="str">
        <f>IF('Cubicle Worksheet (4)'!$U$9=TRUE,"width", IF('Cubicle Worksheet (4)'!$U$11=TRUE,"width",IF('Cubicle Worksheet (4)'!$U$10=TRUE,"width",IF('Cubicle Worksheet (4)'!$T20&gt;104,"width"," "))))</f>
        <v>width</v>
      </c>
      <c r="E55" s="54"/>
      <c r="F55" s="55"/>
      <c r="G55" s="54"/>
      <c r="H55" s="54"/>
      <c r="I55" s="56"/>
      <c r="L55" s="333"/>
      <c r="M55" s="334"/>
      <c r="N55" s="301"/>
      <c r="O55" s="302"/>
      <c r="P55" s="333"/>
      <c r="Q55" s="334"/>
      <c r="R55" s="301"/>
      <c r="S55" s="302"/>
    </row>
    <row r="56" spans="1:19" ht="15" customHeight="1" thickBot="1">
      <c r="C56" s="325">
        <f>'Cubicle Worksheet (4)'!$W20</f>
        <v>0</v>
      </c>
      <c r="D56" s="326"/>
      <c r="E56" s="326"/>
      <c r="F56" s="326"/>
      <c r="G56" s="54"/>
      <c r="H56" s="50" t="str">
        <f>IF('Cubicle Worksheet (4)'!$U$9=TRUE,"Panels","Widths")</f>
        <v>Widths</v>
      </c>
      <c r="I56" s="53" t="str">
        <f>IF('Cubicle Worksheet (4)'!$U$9=TRUE,'Cubicle Worksheet (4)'!$O67, IF('Cubicle Worksheet (4)'!$U$11=TRUE,$D53,IF('Cubicle Worksheet (4)'!$AA$10=TRUE,C55,IF('Cubicle Worksheet (4)'!$U$10=TRUE,$D53,IF('Cubicle Worksheet (4)'!$T20&gt;104,$D53,"RR")))))</f>
        <v xml:space="preserve"> </v>
      </c>
      <c r="L56" s="335"/>
      <c r="M56" s="336"/>
      <c r="N56" s="303"/>
      <c r="O56" s="304"/>
      <c r="P56" s="335"/>
      <c r="Q56" s="336"/>
      <c r="R56" s="303"/>
      <c r="S56" s="304"/>
    </row>
    <row r="57" spans="1:19" ht="15" customHeight="1" thickBot="1">
      <c r="C57" s="59"/>
      <c r="D57" s="58"/>
      <c r="E57" s="54"/>
      <c r="F57" s="55"/>
      <c r="G57" s="54"/>
      <c r="H57" s="55"/>
      <c r="I57" s="56"/>
      <c r="L57" s="75"/>
      <c r="M57" s="70"/>
      <c r="N57" s="71"/>
      <c r="O57" s="74"/>
      <c r="P57" s="71"/>
      <c r="Q57" s="72"/>
      <c r="R57" s="73"/>
      <c r="S57" s="70"/>
    </row>
    <row r="58" spans="1:19" ht="15" customHeight="1">
      <c r="C58" s="52" t="s">
        <v>0</v>
      </c>
      <c r="D58" s="318">
        <f>'Cubicle Worksheet (4)'!$A20</f>
        <v>0</v>
      </c>
      <c r="E58" s="319"/>
      <c r="F58" s="319"/>
      <c r="G58" s="319"/>
      <c r="H58" s="320"/>
      <c r="I58" s="337" t="str">
        <f>'Cubicle Worksheet (4)'!$X20</f>
        <v>P4-5</v>
      </c>
      <c r="L58" s="286">
        <f>'Cubicle Worksheet (4)'!$K$4</f>
        <v>0</v>
      </c>
      <c r="M58" s="287"/>
      <c r="N58" s="287"/>
      <c r="O58" s="288"/>
      <c r="P58" s="286">
        <f>'Cubicle Worksheet (4)'!$K$4</f>
        <v>0</v>
      </c>
      <c r="Q58" s="287"/>
      <c r="R58" s="287"/>
      <c r="S58" s="288"/>
    </row>
    <row r="59" spans="1:19" ht="15" customHeight="1">
      <c r="C59" s="51" t="s">
        <v>141</v>
      </c>
      <c r="D59" s="318" t="str">
        <f>IF('Cubicle Worksheet (4)'!$U$9=TRUE,"Double Snaps",IF('Cubicle Worksheet (4)'!$U$11=TRUE,"Snap Tape"," "))</f>
        <v xml:space="preserve"> </v>
      </c>
      <c r="E59" s="319"/>
      <c r="F59" s="320"/>
      <c r="G59" s="54"/>
      <c r="H59" s="55"/>
      <c r="I59" s="338"/>
      <c r="L59" s="289" t="str">
        <f>$I$2</f>
        <v>Ship</v>
      </c>
      <c r="M59" s="290"/>
      <c r="N59" s="291">
        <f>'Cubicle Worksheet (4)'!$AG$5</f>
        <v>0</v>
      </c>
      <c r="O59" s="292"/>
      <c r="P59" s="289" t="str">
        <f>$I$2</f>
        <v>Ship</v>
      </c>
      <c r="Q59" s="290"/>
      <c r="R59" s="291">
        <f>'Cubicle Worksheet (4)'!$AG$5</f>
        <v>0</v>
      </c>
      <c r="S59" s="292"/>
    </row>
    <row r="60" spans="1:19" ht="15" customHeight="1">
      <c r="C60" s="51" t="s">
        <v>131</v>
      </c>
      <c r="D60" s="329" t="str">
        <f>IF('Cubicle Worksheet (4)'!$U$9=TRUE,'Cubicle Worksheet (4)'!$U20-4,'Cubicle Worksheet (4)'!$U20)</f>
        <v xml:space="preserve"> </v>
      </c>
      <c r="E60" s="330"/>
      <c r="F60" s="62"/>
      <c r="G60" s="63"/>
      <c r="H60" s="64"/>
      <c r="I60" s="338"/>
      <c r="J60" s="28"/>
      <c r="L60" s="331" t="str">
        <f>$I58</f>
        <v>P4-5</v>
      </c>
      <c r="M60" s="332"/>
      <c r="N60" s="299" t="s">
        <v>147</v>
      </c>
      <c r="O60" s="300"/>
      <c r="P60" s="331" t="str">
        <f>$I58</f>
        <v>P4-5</v>
      </c>
      <c r="Q60" s="332"/>
      <c r="R60" s="299" t="s">
        <v>148</v>
      </c>
      <c r="S60" s="300"/>
    </row>
    <row r="61" spans="1:19" ht="15" customHeight="1">
      <c r="C61" s="51" t="s">
        <v>29</v>
      </c>
      <c r="D61" s="318">
        <f>'Cubicle Worksheet (4)'!$S$13</f>
        <v>0</v>
      </c>
      <c r="E61" s="319"/>
      <c r="F61" s="319"/>
      <c r="G61" s="319"/>
      <c r="H61" s="320"/>
      <c r="I61" s="317"/>
      <c r="L61" s="333"/>
      <c r="M61" s="334"/>
      <c r="N61" s="301"/>
      <c r="O61" s="302"/>
      <c r="P61" s="333"/>
      <c r="Q61" s="334"/>
      <c r="R61" s="301"/>
      <c r="S61" s="302"/>
    </row>
    <row r="62" spans="1:19" ht="15" customHeight="1" thickBot="1">
      <c r="C62" s="60"/>
      <c r="D62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62" s="61"/>
      <c r="F62" s="61"/>
      <c r="G62" s="65"/>
      <c r="H62" s="65"/>
      <c r="I62" s="66"/>
      <c r="L62" s="335"/>
      <c r="M62" s="336"/>
      <c r="N62" s="303"/>
      <c r="O62" s="304"/>
      <c r="P62" s="335"/>
      <c r="Q62" s="336"/>
      <c r="R62" s="303"/>
      <c r="S62" s="304"/>
    </row>
    <row r="63" spans="1:19" ht="15" customHeight="1">
      <c r="O63" s="30" t="s">
        <v>77</v>
      </c>
    </row>
    <row r="64" spans="1:19" ht="15" customHeight="1" thickBot="1"/>
    <row r="65" spans="1:19" ht="15" customHeight="1">
      <c r="A65" s="24" t="s">
        <v>82</v>
      </c>
      <c r="B65" s="24" t="s">
        <v>63</v>
      </c>
      <c r="C65" s="51" t="s">
        <v>74</v>
      </c>
      <c r="D65" s="318">
        <f>'Cubicle Worksheet (4)'!$K$4</f>
        <v>0</v>
      </c>
      <c r="E65" s="319"/>
      <c r="F65" s="319"/>
      <c r="G65" s="319"/>
      <c r="H65" s="320"/>
      <c r="I65" s="53">
        <f>'Cubicle Worksheet (4)'!$AG$5</f>
        <v>0</v>
      </c>
      <c r="J65" s="25"/>
      <c r="L65" s="286">
        <f>'Cubicle Worksheet (4)'!$K$4</f>
        <v>0</v>
      </c>
      <c r="M65" s="287"/>
      <c r="N65" s="287"/>
      <c r="O65" s="288"/>
      <c r="P65" s="286">
        <f>'Cubicle Worksheet (4)'!$K$4</f>
        <v>0</v>
      </c>
      <c r="Q65" s="287"/>
      <c r="R65" s="287"/>
      <c r="S65" s="288"/>
    </row>
    <row r="66" spans="1:19" ht="15" customHeight="1">
      <c r="C66" s="51" t="s">
        <v>75</v>
      </c>
      <c r="D66" s="327" t="str">
        <f>'Cubicle Worksheet (4)'!$Q21</f>
        <v xml:space="preserve"> </v>
      </c>
      <c r="E66" s="328"/>
      <c r="F66" s="69" t="str">
        <f>IF('Cubicle Worksheet (4)'!R21="W","widths"," ")</f>
        <v xml:space="preserve"> </v>
      </c>
      <c r="G66" s="69" t="s">
        <v>37</v>
      </c>
      <c r="H66" s="68" t="str">
        <f>'Cubicle Worksheet (4)'!$T21</f>
        <v xml:space="preserve"> </v>
      </c>
      <c r="I66" s="53" t="str">
        <f>+IF('Cubicle Worksheet (4)'!$Q$38=1,"Ship",IF('Cubicle Worksheet (4)'!$Q$38=2,"Install",IF('Cubicle Worksheet (4)'!$Q$38=3,"Deliver",IF('Cubicle Worksheet (4)'!$Q$38=4,"Will Call"))))</f>
        <v>Ship</v>
      </c>
      <c r="J66" s="26"/>
      <c r="L66" s="289" t="str">
        <f>$I$2</f>
        <v>Ship</v>
      </c>
      <c r="M66" s="290"/>
      <c r="N66" s="291">
        <f>'Cubicle Worksheet (4)'!$AG$5</f>
        <v>0</v>
      </c>
      <c r="O66" s="292"/>
      <c r="P66" s="289" t="str">
        <f>$I$2</f>
        <v>Ship</v>
      </c>
      <c r="Q66" s="290"/>
      <c r="R66" s="291">
        <f>'Cubicle Worksheet (4)'!$AG$5</f>
        <v>0</v>
      </c>
      <c r="S66" s="292"/>
    </row>
    <row r="67" spans="1:19" ht="15" customHeight="1">
      <c r="C67" s="51" t="s">
        <v>76</v>
      </c>
      <c r="D67" s="67" t="str">
        <f>IF('Cubicle Worksheet (4)'!$U$9=TRUE,$D66,IF('Cubicle Worksheet (4)'!$U$11=TRUE,$D66,IF('Cubicle Worksheet (4)'!$U$10=TRUE,$D66,IF($I69="RR",$D66+4,$D66))))</f>
        <v xml:space="preserve"> </v>
      </c>
      <c r="E67" s="54" t="s">
        <v>37</v>
      </c>
      <c r="F67" s="55" t="str">
        <f>IF('Cubicle Worksheet (4)'!$U$9=TRUE,($H66-$D73)+4,IF('Cubicle Worksheet (4)'!$U$10=TRUE,$H66+7,IF('Cubicle Worksheet (4)'!$B21&gt;0,($H66-$D73)+4," ")))</f>
        <v xml:space="preserve"> </v>
      </c>
      <c r="G67" s="54"/>
      <c r="H67" s="54"/>
      <c r="I67" s="56"/>
      <c r="L67" s="331" t="str">
        <f>$I71</f>
        <v>P4-6</v>
      </c>
      <c r="M67" s="332"/>
      <c r="N67" s="299" t="s">
        <v>145</v>
      </c>
      <c r="O67" s="300"/>
      <c r="P67" s="331" t="str">
        <f>$I71</f>
        <v>P4-6</v>
      </c>
      <c r="Q67" s="332"/>
      <c r="R67" s="299" t="s">
        <v>146</v>
      </c>
      <c r="S67" s="300"/>
    </row>
    <row r="68" spans="1:19" ht="15" customHeight="1">
      <c r="C68" s="57" t="str">
        <f>IF('Cubicle Worksheet (4)'!$AA$10=TRUE,ROUNDUP('Cubicle Worksheet (4)'!$Q21/'Cubicle Worksheet (4)'!$AA$11,1)," ")</f>
        <v xml:space="preserve"> </v>
      </c>
      <c r="D68" s="69" t="str">
        <f>IF('Cubicle Worksheet (4)'!$U$9=TRUE,"width", IF('Cubicle Worksheet (4)'!$U$11=TRUE,"width",IF('Cubicle Worksheet (4)'!$U$10=TRUE,"width",IF('Cubicle Worksheet (4)'!$T21&gt;104,"width"," "))))</f>
        <v>width</v>
      </c>
      <c r="E68" s="54"/>
      <c r="F68" s="55"/>
      <c r="G68" s="54"/>
      <c r="H68" s="54"/>
      <c r="I68" s="56"/>
      <c r="L68" s="333"/>
      <c r="M68" s="334"/>
      <c r="N68" s="301"/>
      <c r="O68" s="302"/>
      <c r="P68" s="333"/>
      <c r="Q68" s="334"/>
      <c r="R68" s="301"/>
      <c r="S68" s="302"/>
    </row>
    <row r="69" spans="1:19" ht="15" customHeight="1" thickBot="1">
      <c r="C69" s="325">
        <f>'Cubicle Worksheet (4)'!$W21</f>
        <v>0</v>
      </c>
      <c r="D69" s="326"/>
      <c r="E69" s="326"/>
      <c r="F69" s="326"/>
      <c r="G69" s="54"/>
      <c r="H69" s="50" t="str">
        <f>IF('Cubicle Worksheet (4)'!$U$9=TRUE,"Panels","Widths")</f>
        <v>Widths</v>
      </c>
      <c r="I69" s="53" t="str">
        <f>IF('Cubicle Worksheet (4)'!$U$9=TRUE,'Cubicle Worksheet (4)'!$O80, IF('Cubicle Worksheet (4)'!$U$11=TRUE,$D66,IF('Cubicle Worksheet (4)'!$AA$10=TRUE,C68,IF('Cubicle Worksheet (4)'!$U$10=TRUE,$D66,IF('Cubicle Worksheet (4)'!$T21&gt;104,$D66,"RR")))))</f>
        <v xml:space="preserve"> </v>
      </c>
      <c r="L69" s="335"/>
      <c r="M69" s="336"/>
      <c r="N69" s="303"/>
      <c r="O69" s="304"/>
      <c r="P69" s="335"/>
      <c r="Q69" s="336"/>
      <c r="R69" s="303"/>
      <c r="S69" s="304"/>
    </row>
    <row r="70" spans="1:19" ht="15" customHeight="1" thickBot="1">
      <c r="C70" s="59"/>
      <c r="D70" s="58"/>
      <c r="E70" s="54"/>
      <c r="F70" s="55"/>
      <c r="G70" s="54"/>
      <c r="H70" s="55"/>
      <c r="I70" s="56"/>
      <c r="L70" s="75"/>
      <c r="M70" s="70"/>
      <c r="N70" s="71"/>
      <c r="O70" s="74"/>
      <c r="P70" s="71"/>
      <c r="Q70" s="72"/>
      <c r="R70" s="73"/>
      <c r="S70" s="70"/>
    </row>
    <row r="71" spans="1:19" ht="15" customHeight="1">
      <c r="C71" s="52" t="s">
        <v>0</v>
      </c>
      <c r="D71" s="318">
        <f>'Cubicle Worksheet (4)'!$A21</f>
        <v>0</v>
      </c>
      <c r="E71" s="319"/>
      <c r="F71" s="319"/>
      <c r="G71" s="319"/>
      <c r="H71" s="320"/>
      <c r="I71" s="337" t="str">
        <f>'Cubicle Worksheet (4)'!$X21</f>
        <v>P4-6</v>
      </c>
      <c r="L71" s="286">
        <f>'Cubicle Worksheet (4)'!$K$4</f>
        <v>0</v>
      </c>
      <c r="M71" s="287"/>
      <c r="N71" s="287"/>
      <c r="O71" s="288"/>
      <c r="P71" s="286">
        <f>'Cubicle Worksheet (4)'!$K$4</f>
        <v>0</v>
      </c>
      <c r="Q71" s="287"/>
      <c r="R71" s="287"/>
      <c r="S71" s="288"/>
    </row>
    <row r="72" spans="1:19" ht="15" customHeight="1">
      <c r="C72" s="51" t="s">
        <v>141</v>
      </c>
      <c r="D72" s="318" t="str">
        <f>IF('Cubicle Worksheet (4)'!$U$9=TRUE,"Double Snaps",IF('Cubicle Worksheet (4)'!$U$11=TRUE,"Snap Tape"," "))</f>
        <v xml:space="preserve"> </v>
      </c>
      <c r="E72" s="319"/>
      <c r="F72" s="320"/>
      <c r="G72" s="54"/>
      <c r="H72" s="55"/>
      <c r="I72" s="338"/>
      <c r="L72" s="289" t="str">
        <f>$I$2</f>
        <v>Ship</v>
      </c>
      <c r="M72" s="290"/>
      <c r="N72" s="291">
        <f>'Cubicle Worksheet (4)'!$AG$5</f>
        <v>0</v>
      </c>
      <c r="O72" s="292"/>
      <c r="P72" s="289" t="str">
        <f>$I$2</f>
        <v>Ship</v>
      </c>
      <c r="Q72" s="290"/>
      <c r="R72" s="291">
        <f>'Cubicle Worksheet (4)'!$AG$5</f>
        <v>0</v>
      </c>
      <c r="S72" s="292"/>
    </row>
    <row r="73" spans="1:19" ht="15" customHeight="1">
      <c r="C73" s="51" t="s">
        <v>131</v>
      </c>
      <c r="D73" s="329" t="str">
        <f>IF('Cubicle Worksheet (4)'!$U$9=TRUE,'Cubicle Worksheet (4)'!$U21-4,'Cubicle Worksheet (4)'!$U21)</f>
        <v xml:space="preserve"> </v>
      </c>
      <c r="E73" s="330"/>
      <c r="F73" s="62"/>
      <c r="G73" s="63"/>
      <c r="H73" s="64"/>
      <c r="I73" s="338"/>
      <c r="J73" s="28"/>
      <c r="L73" s="331" t="str">
        <f>$I71</f>
        <v>P4-6</v>
      </c>
      <c r="M73" s="332"/>
      <c r="N73" s="299" t="s">
        <v>147</v>
      </c>
      <c r="O73" s="300"/>
      <c r="P73" s="331" t="str">
        <f>$I71</f>
        <v>P4-6</v>
      </c>
      <c r="Q73" s="332"/>
      <c r="R73" s="299" t="s">
        <v>148</v>
      </c>
      <c r="S73" s="300"/>
    </row>
    <row r="74" spans="1:19" ht="15" customHeight="1">
      <c r="C74" s="51" t="s">
        <v>29</v>
      </c>
      <c r="D74" s="318">
        <f>'Cubicle Worksheet (4)'!$S$13</f>
        <v>0</v>
      </c>
      <c r="E74" s="319"/>
      <c r="F74" s="319"/>
      <c r="G74" s="319"/>
      <c r="H74" s="320"/>
      <c r="I74" s="317"/>
      <c r="L74" s="333"/>
      <c r="M74" s="334"/>
      <c r="N74" s="301"/>
      <c r="O74" s="302"/>
      <c r="P74" s="333"/>
      <c r="Q74" s="334"/>
      <c r="R74" s="301"/>
      <c r="S74" s="302"/>
    </row>
    <row r="75" spans="1:19" ht="15" customHeight="1" thickBot="1">
      <c r="C75" s="60"/>
      <c r="D75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75" s="61"/>
      <c r="F75" s="61"/>
      <c r="G75" s="65"/>
      <c r="H75" s="65"/>
      <c r="I75" s="66"/>
      <c r="L75" s="335"/>
      <c r="M75" s="336"/>
      <c r="N75" s="303"/>
      <c r="O75" s="304"/>
      <c r="P75" s="335"/>
      <c r="Q75" s="336"/>
      <c r="R75" s="303"/>
      <c r="S75" s="304"/>
    </row>
    <row r="76" spans="1:19" ht="15" customHeight="1" thickBot="1"/>
    <row r="77" spans="1:19" ht="15" customHeight="1">
      <c r="A77" s="24" t="s">
        <v>83</v>
      </c>
      <c r="B77" s="24" t="s">
        <v>64</v>
      </c>
      <c r="C77" s="51" t="s">
        <v>74</v>
      </c>
      <c r="D77" s="318">
        <f>'Cubicle Worksheet (4)'!$K$4</f>
        <v>0</v>
      </c>
      <c r="E77" s="319"/>
      <c r="F77" s="319"/>
      <c r="G77" s="319"/>
      <c r="H77" s="320"/>
      <c r="I77" s="53">
        <f>'Cubicle Worksheet (4)'!$AG$5</f>
        <v>0</v>
      </c>
      <c r="J77" s="25"/>
      <c r="L77" s="286">
        <f>'Cubicle Worksheet (4)'!$K$4</f>
        <v>0</v>
      </c>
      <c r="M77" s="287"/>
      <c r="N77" s="287"/>
      <c r="O77" s="288"/>
      <c r="P77" s="286">
        <f>'Cubicle Worksheet (4)'!$K$4</f>
        <v>0</v>
      </c>
      <c r="Q77" s="287"/>
      <c r="R77" s="287"/>
      <c r="S77" s="288"/>
    </row>
    <row r="78" spans="1:19" ht="15" customHeight="1">
      <c r="C78" s="51" t="s">
        <v>75</v>
      </c>
      <c r="D78" s="327" t="str">
        <f>'Cubicle Worksheet (4)'!$Q22</f>
        <v xml:space="preserve"> </v>
      </c>
      <c r="E78" s="328"/>
      <c r="F78" s="69" t="str">
        <f>IF('Cubicle Worksheet (4)'!R22="W","widths"," ")</f>
        <v xml:space="preserve"> </v>
      </c>
      <c r="G78" s="69" t="s">
        <v>37</v>
      </c>
      <c r="H78" s="68" t="str">
        <f>'Cubicle Worksheet (4)'!$T22</f>
        <v xml:space="preserve"> </v>
      </c>
      <c r="I78" s="53" t="str">
        <f>+IF('Cubicle Worksheet (4)'!$Q$38=1,"Ship",IF('Cubicle Worksheet (4)'!$Q$38=2,"Install",IF('Cubicle Worksheet (4)'!$Q$38=3,"Deliver",IF('Cubicle Worksheet (4)'!$Q$38=4,"Will Call"))))</f>
        <v>Ship</v>
      </c>
      <c r="J78" s="26"/>
      <c r="L78" s="289" t="str">
        <f>$I$2</f>
        <v>Ship</v>
      </c>
      <c r="M78" s="290"/>
      <c r="N78" s="291">
        <f>'Cubicle Worksheet (4)'!$AG$5</f>
        <v>0</v>
      </c>
      <c r="O78" s="292"/>
      <c r="P78" s="289" t="str">
        <f>$I$2</f>
        <v>Ship</v>
      </c>
      <c r="Q78" s="290"/>
      <c r="R78" s="291">
        <f>'Cubicle Worksheet (4)'!$AG$5</f>
        <v>0</v>
      </c>
      <c r="S78" s="292"/>
    </row>
    <row r="79" spans="1:19" ht="15" customHeight="1">
      <c r="C79" s="51" t="s">
        <v>76</v>
      </c>
      <c r="D79" s="67" t="str">
        <f>IF('Cubicle Worksheet (4)'!$U$9=TRUE,$D78,IF('Cubicle Worksheet (4)'!$U$11=TRUE,$D78,IF('Cubicle Worksheet (4)'!$U$10=TRUE,$D78,IF($I81="RR",$D78+4,$D78))))</f>
        <v xml:space="preserve"> </v>
      </c>
      <c r="E79" s="54" t="s">
        <v>37</v>
      </c>
      <c r="F79" s="55" t="str">
        <f>IF('Cubicle Worksheet (4)'!$U$9=TRUE,($H78-$D85)+4,IF('Cubicle Worksheet (4)'!$U$10=TRUE,$H78+7,IF('Cubicle Worksheet (4)'!$B22&gt;0,($H78-$D85)+4," ")))</f>
        <v xml:space="preserve"> </v>
      </c>
      <c r="G79" s="54"/>
      <c r="H79" s="54"/>
      <c r="I79" s="56"/>
      <c r="L79" s="331" t="str">
        <f>$I83</f>
        <v>P4-7</v>
      </c>
      <c r="M79" s="332"/>
      <c r="N79" s="299" t="s">
        <v>145</v>
      </c>
      <c r="O79" s="300"/>
      <c r="P79" s="331" t="str">
        <f>$I83</f>
        <v>P4-7</v>
      </c>
      <c r="Q79" s="332"/>
      <c r="R79" s="299" t="s">
        <v>146</v>
      </c>
      <c r="S79" s="300"/>
    </row>
    <row r="80" spans="1:19" ht="15" customHeight="1">
      <c r="C80" s="57" t="str">
        <f>IF('Cubicle Worksheet (4)'!$AA$10=TRUE,ROUNDUP('Cubicle Worksheet (4)'!$Q22/'Cubicle Worksheet (4)'!$AA$11,1)," ")</f>
        <v xml:space="preserve"> </v>
      </c>
      <c r="D80" s="69" t="str">
        <f>IF('Cubicle Worksheet (4)'!$U$9=TRUE,"width", IF('Cubicle Worksheet (4)'!$U$11=TRUE,"width",IF('Cubicle Worksheet (4)'!$U$10=TRUE,"width",IF('Cubicle Worksheet (4)'!$T22&gt;104,"width"," "))))</f>
        <v>width</v>
      </c>
      <c r="E80" s="54"/>
      <c r="F80" s="55"/>
      <c r="G80" s="54"/>
      <c r="H80" s="54"/>
      <c r="I80" s="56"/>
      <c r="L80" s="333"/>
      <c r="M80" s="334"/>
      <c r="N80" s="301"/>
      <c r="O80" s="302"/>
      <c r="P80" s="333"/>
      <c r="Q80" s="334"/>
      <c r="R80" s="301"/>
      <c r="S80" s="302"/>
    </row>
    <row r="81" spans="1:19" ht="15" customHeight="1" thickBot="1">
      <c r="C81" s="325">
        <f>'Cubicle Worksheet (4)'!$W22</f>
        <v>0</v>
      </c>
      <c r="D81" s="326"/>
      <c r="E81" s="326"/>
      <c r="F81" s="326"/>
      <c r="G81" s="54"/>
      <c r="H81" s="50" t="str">
        <f>IF('Cubicle Worksheet (4)'!$U$9=TRUE,"Panels","Widths")</f>
        <v>Widths</v>
      </c>
      <c r="I81" s="53" t="str">
        <f>IF('Cubicle Worksheet (4)'!$U$9=TRUE,'Cubicle Worksheet (4)'!$O92, IF('Cubicle Worksheet (4)'!$U$11=TRUE,$D78,IF('Cubicle Worksheet (4)'!$AA$10=TRUE,C80,IF('Cubicle Worksheet (4)'!$U$10=TRUE,$D78,IF('Cubicle Worksheet (4)'!$T22&gt;104,$D78,"RR")))))</f>
        <v xml:space="preserve"> </v>
      </c>
      <c r="L81" s="335"/>
      <c r="M81" s="336"/>
      <c r="N81" s="303"/>
      <c r="O81" s="304"/>
      <c r="P81" s="335"/>
      <c r="Q81" s="336"/>
      <c r="R81" s="303"/>
      <c r="S81" s="304"/>
    </row>
    <row r="82" spans="1:19" ht="15" customHeight="1" thickBot="1">
      <c r="C82" s="59"/>
      <c r="D82" s="58"/>
      <c r="E82" s="54"/>
      <c r="F82" s="55"/>
      <c r="G82" s="54"/>
      <c r="H82" s="55"/>
      <c r="I82" s="56"/>
      <c r="L82" s="75"/>
      <c r="M82" s="70"/>
      <c r="N82" s="71"/>
      <c r="O82" s="74"/>
      <c r="P82" s="71"/>
      <c r="Q82" s="72"/>
      <c r="R82" s="73"/>
      <c r="S82" s="70"/>
    </row>
    <row r="83" spans="1:19" ht="15" customHeight="1">
      <c r="C83" s="52" t="s">
        <v>0</v>
      </c>
      <c r="D83" s="318">
        <f>'Cubicle Worksheet (4)'!$A22</f>
        <v>0</v>
      </c>
      <c r="E83" s="319"/>
      <c r="F83" s="319"/>
      <c r="G83" s="319"/>
      <c r="H83" s="320"/>
      <c r="I83" s="337" t="str">
        <f>'Cubicle Worksheet (4)'!$X22</f>
        <v>P4-7</v>
      </c>
      <c r="L83" s="286">
        <f>'Cubicle Worksheet (4)'!$K$4</f>
        <v>0</v>
      </c>
      <c r="M83" s="287"/>
      <c r="N83" s="287"/>
      <c r="O83" s="288"/>
      <c r="P83" s="286">
        <f>'Cubicle Worksheet (4)'!$K$4</f>
        <v>0</v>
      </c>
      <c r="Q83" s="287"/>
      <c r="R83" s="287"/>
      <c r="S83" s="288"/>
    </row>
    <row r="84" spans="1:19" ht="15" customHeight="1">
      <c r="C84" s="51" t="s">
        <v>141</v>
      </c>
      <c r="D84" s="318" t="str">
        <f>IF('Cubicle Worksheet (4)'!$U$9=TRUE,"Double Snaps",IF('Cubicle Worksheet (4)'!$U$11=TRUE,"Snap Tape"," "))</f>
        <v xml:space="preserve"> </v>
      </c>
      <c r="E84" s="319"/>
      <c r="F84" s="320"/>
      <c r="G84" s="54"/>
      <c r="H84" s="55"/>
      <c r="I84" s="338"/>
      <c r="L84" s="289" t="str">
        <f>$I$2</f>
        <v>Ship</v>
      </c>
      <c r="M84" s="290"/>
      <c r="N84" s="291">
        <f>'Cubicle Worksheet (4)'!$AG$5</f>
        <v>0</v>
      </c>
      <c r="O84" s="292"/>
      <c r="P84" s="289" t="str">
        <f>$I$2</f>
        <v>Ship</v>
      </c>
      <c r="Q84" s="290"/>
      <c r="R84" s="291">
        <f>'Cubicle Worksheet (4)'!$AG$5</f>
        <v>0</v>
      </c>
      <c r="S84" s="292"/>
    </row>
    <row r="85" spans="1:19" ht="15" customHeight="1">
      <c r="C85" s="51" t="s">
        <v>131</v>
      </c>
      <c r="D85" s="329" t="str">
        <f>IF('Cubicle Worksheet (4)'!$U$9=TRUE,'Cubicle Worksheet (4)'!$U22-4,'Cubicle Worksheet (4)'!$U22)</f>
        <v xml:space="preserve"> </v>
      </c>
      <c r="E85" s="330"/>
      <c r="F85" s="62"/>
      <c r="G85" s="63"/>
      <c r="H85" s="64"/>
      <c r="I85" s="338"/>
      <c r="J85" s="28"/>
      <c r="L85" s="331" t="str">
        <f>$I83</f>
        <v>P4-7</v>
      </c>
      <c r="M85" s="332"/>
      <c r="N85" s="299" t="s">
        <v>147</v>
      </c>
      <c r="O85" s="300"/>
      <c r="P85" s="331" t="str">
        <f>$I83</f>
        <v>P4-7</v>
      </c>
      <c r="Q85" s="332"/>
      <c r="R85" s="299" t="s">
        <v>148</v>
      </c>
      <c r="S85" s="300"/>
    </row>
    <row r="86" spans="1:19" ht="15" customHeight="1">
      <c r="C86" s="51" t="s">
        <v>29</v>
      </c>
      <c r="D86" s="318">
        <f>'Cubicle Worksheet (4)'!$S$13</f>
        <v>0</v>
      </c>
      <c r="E86" s="319"/>
      <c r="F86" s="319"/>
      <c r="G86" s="319"/>
      <c r="H86" s="320"/>
      <c r="I86" s="317"/>
      <c r="L86" s="333"/>
      <c r="M86" s="334"/>
      <c r="N86" s="301"/>
      <c r="O86" s="302"/>
      <c r="P86" s="333"/>
      <c r="Q86" s="334"/>
      <c r="R86" s="301"/>
      <c r="S86" s="302"/>
    </row>
    <row r="87" spans="1:19" ht="15" customHeight="1" thickBot="1">
      <c r="C87" s="60"/>
      <c r="D87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87" s="61"/>
      <c r="F87" s="61"/>
      <c r="G87" s="65"/>
      <c r="H87" s="65"/>
      <c r="I87" s="66"/>
      <c r="L87" s="335"/>
      <c r="M87" s="336"/>
      <c r="N87" s="303"/>
      <c r="O87" s="304"/>
      <c r="P87" s="335"/>
      <c r="Q87" s="336"/>
      <c r="R87" s="303"/>
      <c r="S87" s="304"/>
    </row>
    <row r="88" spans="1:19" ht="15" customHeight="1"/>
    <row r="89" spans="1:19" ht="15" customHeight="1" thickBot="1"/>
    <row r="90" spans="1:19" ht="15" customHeight="1">
      <c r="A90" s="24" t="s">
        <v>84</v>
      </c>
      <c r="B90" s="24" t="s">
        <v>65</v>
      </c>
      <c r="C90" s="51" t="s">
        <v>74</v>
      </c>
      <c r="D90" s="318">
        <f>'Cubicle Worksheet (4)'!$K$4</f>
        <v>0</v>
      </c>
      <c r="E90" s="319"/>
      <c r="F90" s="319"/>
      <c r="G90" s="319"/>
      <c r="H90" s="320"/>
      <c r="I90" s="53">
        <f>'Cubicle Worksheet (4)'!$AG$5</f>
        <v>0</v>
      </c>
      <c r="J90" s="25"/>
      <c r="L90" s="286">
        <f>'Cubicle Worksheet (4)'!$K$4</f>
        <v>0</v>
      </c>
      <c r="M90" s="287"/>
      <c r="N90" s="287"/>
      <c r="O90" s="288"/>
      <c r="P90" s="286">
        <f>'Cubicle Worksheet (4)'!$K$4</f>
        <v>0</v>
      </c>
      <c r="Q90" s="287"/>
      <c r="R90" s="287"/>
      <c r="S90" s="288"/>
    </row>
    <row r="91" spans="1:19" ht="15" customHeight="1">
      <c r="C91" s="51" t="s">
        <v>75</v>
      </c>
      <c r="D91" s="327" t="str">
        <f>'Cubicle Worksheet (4)'!$Q23</f>
        <v xml:space="preserve"> </v>
      </c>
      <c r="E91" s="328"/>
      <c r="F91" s="69" t="str">
        <f>IF('Cubicle Worksheet (4)'!R23="W","widths"," ")</f>
        <v xml:space="preserve"> </v>
      </c>
      <c r="G91" s="69" t="s">
        <v>37</v>
      </c>
      <c r="H91" s="68" t="str">
        <f>'Cubicle Worksheet (4)'!$T23</f>
        <v xml:space="preserve"> </v>
      </c>
      <c r="I91" s="53" t="str">
        <f>+IF('Cubicle Worksheet (4)'!$Q$38=1,"Ship",IF('Cubicle Worksheet (4)'!$Q$38=2,"Install",IF('Cubicle Worksheet (4)'!$Q$38=3,"Deliver",IF('Cubicle Worksheet (4)'!$Q$38=4,"Will Call"))))</f>
        <v>Ship</v>
      </c>
      <c r="J91" s="26"/>
      <c r="L91" s="289" t="str">
        <f>$I$2</f>
        <v>Ship</v>
      </c>
      <c r="M91" s="290"/>
      <c r="N91" s="291">
        <f>'Cubicle Worksheet (4)'!$AG$5</f>
        <v>0</v>
      </c>
      <c r="O91" s="292"/>
      <c r="P91" s="289" t="str">
        <f>$I$2</f>
        <v>Ship</v>
      </c>
      <c r="Q91" s="290"/>
      <c r="R91" s="291">
        <f>'Cubicle Worksheet (4)'!$AG$5</f>
        <v>0</v>
      </c>
      <c r="S91" s="292"/>
    </row>
    <row r="92" spans="1:19" ht="15" customHeight="1">
      <c r="C92" s="51" t="s">
        <v>76</v>
      </c>
      <c r="D92" s="67" t="str">
        <f>IF('Cubicle Worksheet (4)'!$U$9=TRUE,$D91,IF('Cubicle Worksheet (4)'!$U$11=TRUE,$D91,IF('Cubicle Worksheet (4)'!$U$10=TRUE,$D91,IF($I94="RR",$D91+4,$D91))))</f>
        <v xml:space="preserve"> </v>
      </c>
      <c r="E92" s="54" t="s">
        <v>37</v>
      </c>
      <c r="F92" s="55" t="str">
        <f>IF('Cubicle Worksheet (4)'!$U$9=TRUE,($H91-$D98)+4,IF('Cubicle Worksheet (4)'!$U$10=TRUE,$H91+7,IF('Cubicle Worksheet (4)'!$B23&gt;0,($H91-$D98)+4," ")))</f>
        <v xml:space="preserve"> </v>
      </c>
      <c r="G92" s="54"/>
      <c r="H92" s="54"/>
      <c r="I92" s="56"/>
      <c r="L92" s="331" t="str">
        <f>$I96</f>
        <v>P4-8</v>
      </c>
      <c r="M92" s="332"/>
      <c r="N92" s="299" t="s">
        <v>145</v>
      </c>
      <c r="O92" s="300"/>
      <c r="P92" s="331" t="str">
        <f>$I96</f>
        <v>P4-8</v>
      </c>
      <c r="Q92" s="332"/>
      <c r="R92" s="299" t="s">
        <v>146</v>
      </c>
      <c r="S92" s="300"/>
    </row>
    <row r="93" spans="1:19" ht="15" customHeight="1">
      <c r="C93" s="57" t="str">
        <f>IF('Cubicle Worksheet (4)'!$AA$10=TRUE,ROUNDUP('Cubicle Worksheet (4)'!$Q23/'Cubicle Worksheet (4)'!$AA$11,1)," ")</f>
        <v xml:space="preserve"> </v>
      </c>
      <c r="D93" s="69" t="str">
        <f>IF('Cubicle Worksheet (4)'!$U$9=TRUE,"width", IF('Cubicle Worksheet (4)'!$U$11=TRUE,"width",IF('Cubicle Worksheet (4)'!$U$10=TRUE,"width",IF('Cubicle Worksheet (4)'!$T23&gt;104,"width"," "))))</f>
        <v>width</v>
      </c>
      <c r="E93" s="54"/>
      <c r="F93" s="55"/>
      <c r="G93" s="54"/>
      <c r="H93" s="54"/>
      <c r="I93" s="56"/>
      <c r="L93" s="333"/>
      <c r="M93" s="334"/>
      <c r="N93" s="301"/>
      <c r="O93" s="302"/>
      <c r="P93" s="333"/>
      <c r="Q93" s="334"/>
      <c r="R93" s="301"/>
      <c r="S93" s="302"/>
    </row>
    <row r="94" spans="1:19" ht="15" customHeight="1" thickBot="1">
      <c r="C94" s="325">
        <f>'Cubicle Worksheet (4)'!$W23</f>
        <v>0</v>
      </c>
      <c r="D94" s="326"/>
      <c r="E94" s="326"/>
      <c r="F94" s="326"/>
      <c r="G94" s="54"/>
      <c r="H94" s="50" t="str">
        <f>IF('Cubicle Worksheet (4)'!$U$9=TRUE,"Panels","Widths")</f>
        <v>Widths</v>
      </c>
      <c r="I94" s="53" t="str">
        <f>IF('Cubicle Worksheet (4)'!$U$9=TRUE,'Cubicle Worksheet (4)'!$O105, IF('Cubicle Worksheet (4)'!$U$11=TRUE,$D91,IF('Cubicle Worksheet (4)'!$AA$10=TRUE,C93,IF('Cubicle Worksheet (4)'!$U$10=TRUE,$D91,IF('Cubicle Worksheet (4)'!$T23&gt;104,$D91,"RR")))))</f>
        <v xml:space="preserve"> </v>
      </c>
      <c r="L94" s="335"/>
      <c r="M94" s="336"/>
      <c r="N94" s="303"/>
      <c r="O94" s="304"/>
      <c r="P94" s="335"/>
      <c r="Q94" s="336"/>
      <c r="R94" s="303"/>
      <c r="S94" s="304"/>
    </row>
    <row r="95" spans="1:19" ht="15" customHeight="1" thickBot="1">
      <c r="C95" s="59"/>
      <c r="D95" s="58"/>
      <c r="E95" s="54"/>
      <c r="F95" s="55"/>
      <c r="G95" s="54"/>
      <c r="H95" s="55"/>
      <c r="I95" s="56"/>
      <c r="L95" s="75"/>
      <c r="M95" s="70"/>
      <c r="N95" s="71"/>
      <c r="O95" s="74"/>
      <c r="P95" s="71"/>
      <c r="Q95" s="72"/>
      <c r="R95" s="73"/>
      <c r="S95" s="70"/>
    </row>
    <row r="96" spans="1:19" ht="15" customHeight="1">
      <c r="C96" s="52" t="s">
        <v>0</v>
      </c>
      <c r="D96" s="318">
        <f>'Cubicle Worksheet (4)'!$A23</f>
        <v>0</v>
      </c>
      <c r="E96" s="319"/>
      <c r="F96" s="319"/>
      <c r="G96" s="319"/>
      <c r="H96" s="320"/>
      <c r="I96" s="337" t="str">
        <f>'Cubicle Worksheet (4)'!$X23</f>
        <v>P4-8</v>
      </c>
      <c r="L96" s="286">
        <f>'Cubicle Worksheet (4)'!$K$4</f>
        <v>0</v>
      </c>
      <c r="M96" s="287"/>
      <c r="N96" s="287"/>
      <c r="O96" s="288"/>
      <c r="P96" s="286">
        <f>'Cubicle Worksheet (4)'!$K$4</f>
        <v>0</v>
      </c>
      <c r="Q96" s="287"/>
      <c r="R96" s="287"/>
      <c r="S96" s="288"/>
    </row>
    <row r="97" spans="1:19" ht="15" customHeight="1">
      <c r="C97" s="51" t="s">
        <v>141</v>
      </c>
      <c r="D97" s="318" t="str">
        <f>IF('Cubicle Worksheet (4)'!$U$9=TRUE,"Double Snaps",IF('Cubicle Worksheet (4)'!$U$11=TRUE,"Snap Tape"," "))</f>
        <v xml:space="preserve"> </v>
      </c>
      <c r="E97" s="319"/>
      <c r="F97" s="320"/>
      <c r="G97" s="54"/>
      <c r="H97" s="55"/>
      <c r="I97" s="338"/>
      <c r="L97" s="289" t="str">
        <f>$I$2</f>
        <v>Ship</v>
      </c>
      <c r="M97" s="290"/>
      <c r="N97" s="291">
        <f>'Cubicle Worksheet (4)'!$AG$5</f>
        <v>0</v>
      </c>
      <c r="O97" s="292"/>
      <c r="P97" s="289" t="str">
        <f>$I$2</f>
        <v>Ship</v>
      </c>
      <c r="Q97" s="290"/>
      <c r="R97" s="291">
        <f>'Cubicle Worksheet (4)'!$AG$5</f>
        <v>0</v>
      </c>
      <c r="S97" s="292"/>
    </row>
    <row r="98" spans="1:19" ht="15" customHeight="1">
      <c r="C98" s="51" t="s">
        <v>131</v>
      </c>
      <c r="D98" s="329" t="str">
        <f>IF('Cubicle Worksheet (4)'!$U$9=TRUE,'Cubicle Worksheet (4)'!$U23-4,'Cubicle Worksheet (4)'!$U23)</f>
        <v xml:space="preserve"> </v>
      </c>
      <c r="E98" s="330"/>
      <c r="F98" s="62"/>
      <c r="G98" s="63"/>
      <c r="H98" s="64"/>
      <c r="I98" s="338"/>
      <c r="J98" s="28"/>
      <c r="L98" s="331" t="str">
        <f>$I96</f>
        <v>P4-8</v>
      </c>
      <c r="M98" s="332"/>
      <c r="N98" s="299" t="s">
        <v>147</v>
      </c>
      <c r="O98" s="300"/>
      <c r="P98" s="331" t="str">
        <f>$I96</f>
        <v>P4-8</v>
      </c>
      <c r="Q98" s="332"/>
      <c r="R98" s="299" t="s">
        <v>148</v>
      </c>
      <c r="S98" s="300"/>
    </row>
    <row r="99" spans="1:19" ht="15" customHeight="1">
      <c r="C99" s="51" t="s">
        <v>29</v>
      </c>
      <c r="D99" s="318">
        <f>'Cubicle Worksheet (4)'!$S$13</f>
        <v>0</v>
      </c>
      <c r="E99" s="319"/>
      <c r="F99" s="319"/>
      <c r="G99" s="319"/>
      <c r="H99" s="320"/>
      <c r="I99" s="317"/>
      <c r="L99" s="333"/>
      <c r="M99" s="334"/>
      <c r="N99" s="301"/>
      <c r="O99" s="302"/>
      <c r="P99" s="333"/>
      <c r="Q99" s="334"/>
      <c r="R99" s="301"/>
      <c r="S99" s="302"/>
    </row>
    <row r="100" spans="1:19" ht="15" customHeight="1" thickBot="1">
      <c r="C100" s="60"/>
      <c r="D100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00" s="61"/>
      <c r="F100" s="61"/>
      <c r="G100" s="65"/>
      <c r="H100" s="65"/>
      <c r="I100" s="66"/>
      <c r="L100" s="335"/>
      <c r="M100" s="336"/>
      <c r="N100" s="303"/>
      <c r="O100" s="304"/>
      <c r="P100" s="335"/>
      <c r="Q100" s="336"/>
      <c r="R100" s="303"/>
      <c r="S100" s="304"/>
    </row>
    <row r="101" spans="1:19" ht="15" customHeight="1">
      <c r="C101" s="58"/>
      <c r="D101" s="80"/>
      <c r="E101" s="55"/>
      <c r="F101" s="55"/>
      <c r="G101" s="58"/>
      <c r="H101" s="58"/>
      <c r="I101" s="58"/>
      <c r="L101" s="81"/>
      <c r="M101" s="81"/>
      <c r="N101" s="76"/>
      <c r="O101" s="76"/>
      <c r="P101" s="81"/>
      <c r="Q101" s="81"/>
      <c r="R101" s="76"/>
      <c r="S101" s="76"/>
    </row>
    <row r="102" spans="1:19" ht="15" customHeight="1" thickBot="1"/>
    <row r="103" spans="1:19" ht="15" customHeight="1">
      <c r="A103" s="24" t="s">
        <v>85</v>
      </c>
      <c r="B103" s="24" t="s">
        <v>66</v>
      </c>
      <c r="C103" s="51" t="s">
        <v>74</v>
      </c>
      <c r="D103" s="318">
        <f>'Cubicle Worksheet (4)'!$K$4</f>
        <v>0</v>
      </c>
      <c r="E103" s="319"/>
      <c r="F103" s="319"/>
      <c r="G103" s="319"/>
      <c r="H103" s="320"/>
      <c r="I103" s="53">
        <f>'Cubicle Worksheet (4)'!$AG$5</f>
        <v>0</v>
      </c>
      <c r="J103" s="25"/>
      <c r="L103" s="286">
        <f>'Cubicle Worksheet (4)'!$K$4</f>
        <v>0</v>
      </c>
      <c r="M103" s="287"/>
      <c r="N103" s="287"/>
      <c r="O103" s="288"/>
      <c r="P103" s="286">
        <f>'Cubicle Worksheet (4)'!$K$4</f>
        <v>0</v>
      </c>
      <c r="Q103" s="287"/>
      <c r="R103" s="287"/>
      <c r="S103" s="288"/>
    </row>
    <row r="104" spans="1:19" ht="15" customHeight="1">
      <c r="C104" s="51" t="s">
        <v>75</v>
      </c>
      <c r="D104" s="327" t="str">
        <f>'Cubicle Worksheet (4)'!$Q24</f>
        <v xml:space="preserve"> </v>
      </c>
      <c r="E104" s="328"/>
      <c r="F104" s="69" t="str">
        <f>IF('Cubicle Worksheet (4)'!R24="W","widths"," ")</f>
        <v xml:space="preserve"> </v>
      </c>
      <c r="G104" s="69" t="s">
        <v>37</v>
      </c>
      <c r="H104" s="68" t="str">
        <f>'Cubicle Worksheet (4)'!$T24</f>
        <v xml:space="preserve"> </v>
      </c>
      <c r="I104" s="53" t="str">
        <f>+IF('Cubicle Worksheet (4)'!$Q$38=1,"Ship",IF('Cubicle Worksheet (4)'!$Q$38=2,"Install",IF('Cubicle Worksheet (4)'!$Q$38=3,"Deliver",IF('Cubicle Worksheet (4)'!$Q$38=4,"Will Call"))))</f>
        <v>Ship</v>
      </c>
      <c r="J104" s="26"/>
      <c r="L104" s="289" t="str">
        <f>$I$2</f>
        <v>Ship</v>
      </c>
      <c r="M104" s="290"/>
      <c r="N104" s="291">
        <f>'Cubicle Worksheet (4)'!$AG$5</f>
        <v>0</v>
      </c>
      <c r="O104" s="292"/>
      <c r="P104" s="289" t="str">
        <f>$I$2</f>
        <v>Ship</v>
      </c>
      <c r="Q104" s="290"/>
      <c r="R104" s="291">
        <f>'Cubicle Worksheet (4)'!$AG$5</f>
        <v>0</v>
      </c>
      <c r="S104" s="292"/>
    </row>
    <row r="105" spans="1:19" ht="15" customHeight="1">
      <c r="C105" s="51" t="s">
        <v>76</v>
      </c>
      <c r="D105" s="67" t="str">
        <f>IF('Cubicle Worksheet (4)'!$U$9=TRUE,$D104,IF('Cubicle Worksheet (4)'!$U$11=TRUE,$D104,IF('Cubicle Worksheet (4)'!$U$10=TRUE,$D104,IF($I107="RR",$D104+4,$D104))))</f>
        <v xml:space="preserve"> </v>
      </c>
      <c r="E105" s="54" t="s">
        <v>37</v>
      </c>
      <c r="F105" s="55" t="str">
        <f>IF('Cubicle Worksheet (4)'!$U$9=TRUE,($H104-$D111)+4,IF('Cubicle Worksheet (4)'!$U$10=TRUE,$H104+7,IF('Cubicle Worksheet (4)'!$B24&gt;0,($H104-$D111)+4," ")))</f>
        <v xml:space="preserve"> </v>
      </c>
      <c r="G105" s="54"/>
      <c r="H105" s="54"/>
      <c r="I105" s="56"/>
      <c r="L105" s="331" t="str">
        <f>$I109</f>
        <v>P4-9</v>
      </c>
      <c r="M105" s="332"/>
      <c r="N105" s="299" t="s">
        <v>145</v>
      </c>
      <c r="O105" s="300"/>
      <c r="P105" s="331" t="str">
        <f>$I109</f>
        <v>P4-9</v>
      </c>
      <c r="Q105" s="332"/>
      <c r="R105" s="299" t="s">
        <v>146</v>
      </c>
      <c r="S105" s="300"/>
    </row>
    <row r="106" spans="1:19" ht="15" customHeight="1">
      <c r="C106" s="57" t="str">
        <f>IF('Cubicle Worksheet (4)'!$AA$10=TRUE,ROUNDUP('Cubicle Worksheet (4)'!$Q24/'Cubicle Worksheet (4)'!$AA$11,1)," ")</f>
        <v xml:space="preserve"> </v>
      </c>
      <c r="D106" s="69" t="str">
        <f>IF('Cubicle Worksheet (4)'!$U$9=TRUE,"width", IF('Cubicle Worksheet (4)'!$U$11=TRUE,"width",IF('Cubicle Worksheet (4)'!$U$10=TRUE,"width",IF('Cubicle Worksheet (4)'!$T24&gt;104,"width"," "))))</f>
        <v>width</v>
      </c>
      <c r="E106" s="54"/>
      <c r="F106" s="55"/>
      <c r="G106" s="54"/>
      <c r="H106" s="54"/>
      <c r="I106" s="56"/>
      <c r="L106" s="333"/>
      <c r="M106" s="334"/>
      <c r="N106" s="301"/>
      <c r="O106" s="302"/>
      <c r="P106" s="333"/>
      <c r="Q106" s="334"/>
      <c r="R106" s="301"/>
      <c r="S106" s="302"/>
    </row>
    <row r="107" spans="1:19" ht="15" customHeight="1" thickBot="1">
      <c r="C107" s="325">
        <f>'Cubicle Worksheet (4)'!$W24</f>
        <v>0</v>
      </c>
      <c r="D107" s="326"/>
      <c r="E107" s="326"/>
      <c r="F107" s="326"/>
      <c r="G107" s="54"/>
      <c r="H107" s="50" t="str">
        <f>IF('Cubicle Worksheet (4)'!$U$9=TRUE,"Panels","Widths")</f>
        <v>Widths</v>
      </c>
      <c r="I107" s="53" t="str">
        <f>IF('Cubicle Worksheet (4)'!$U$9=TRUE,'Cubicle Worksheet (4)'!$O118, IF('Cubicle Worksheet (4)'!$U$11=TRUE,$D104,IF('Cubicle Worksheet (4)'!$AA$10=TRUE,C106,IF('Cubicle Worksheet (4)'!$U$10=TRUE,$D104,IF('Cubicle Worksheet (4)'!$T24&gt;104,$D104,"RR")))))</f>
        <v xml:space="preserve"> </v>
      </c>
      <c r="L107" s="335"/>
      <c r="M107" s="336"/>
      <c r="N107" s="303"/>
      <c r="O107" s="304"/>
      <c r="P107" s="335"/>
      <c r="Q107" s="336"/>
      <c r="R107" s="303"/>
      <c r="S107" s="304"/>
    </row>
    <row r="108" spans="1:19" ht="15" customHeight="1" thickBot="1">
      <c r="C108" s="59"/>
      <c r="D108" s="58"/>
      <c r="E108" s="54"/>
      <c r="F108" s="55"/>
      <c r="G108" s="54"/>
      <c r="H108" s="55"/>
      <c r="I108" s="56"/>
      <c r="L108" s="75"/>
      <c r="M108" s="70"/>
      <c r="N108" s="71"/>
      <c r="O108" s="74"/>
      <c r="P108" s="71"/>
      <c r="Q108" s="72"/>
      <c r="R108" s="73"/>
      <c r="S108" s="70"/>
    </row>
    <row r="109" spans="1:19" ht="15" customHeight="1">
      <c r="C109" s="52" t="s">
        <v>0</v>
      </c>
      <c r="D109" s="318">
        <f>'Cubicle Worksheet (4)'!$A24</f>
        <v>0</v>
      </c>
      <c r="E109" s="319"/>
      <c r="F109" s="319"/>
      <c r="G109" s="319"/>
      <c r="H109" s="320"/>
      <c r="I109" s="337" t="str">
        <f>'Cubicle Worksheet (4)'!$X24</f>
        <v>P4-9</v>
      </c>
      <c r="L109" s="286">
        <f>'Cubicle Worksheet (4)'!$K$4</f>
        <v>0</v>
      </c>
      <c r="M109" s="287"/>
      <c r="N109" s="287"/>
      <c r="O109" s="288"/>
      <c r="P109" s="286">
        <f>'Cubicle Worksheet (4)'!$K$4</f>
        <v>0</v>
      </c>
      <c r="Q109" s="287"/>
      <c r="R109" s="287"/>
      <c r="S109" s="288"/>
    </row>
    <row r="110" spans="1:19" ht="15" customHeight="1">
      <c r="C110" s="51" t="s">
        <v>141</v>
      </c>
      <c r="D110" s="318" t="str">
        <f>IF('Cubicle Worksheet (4)'!$U$9=TRUE,"Double Snaps",IF('Cubicle Worksheet (4)'!$U$11=TRUE,"Snap Tape"," "))</f>
        <v xml:space="preserve"> </v>
      </c>
      <c r="E110" s="319"/>
      <c r="F110" s="320"/>
      <c r="G110" s="54"/>
      <c r="H110" s="55"/>
      <c r="I110" s="338"/>
      <c r="L110" s="289" t="str">
        <f>$I$2</f>
        <v>Ship</v>
      </c>
      <c r="M110" s="290"/>
      <c r="N110" s="291">
        <f>'Cubicle Worksheet (4)'!$AG$5</f>
        <v>0</v>
      </c>
      <c r="O110" s="292"/>
      <c r="P110" s="289" t="str">
        <f>$I$2</f>
        <v>Ship</v>
      </c>
      <c r="Q110" s="290"/>
      <c r="R110" s="291">
        <f>'Cubicle Worksheet (4)'!$AG$5</f>
        <v>0</v>
      </c>
      <c r="S110" s="292"/>
    </row>
    <row r="111" spans="1:19" ht="15" customHeight="1">
      <c r="C111" s="51" t="s">
        <v>131</v>
      </c>
      <c r="D111" s="329" t="str">
        <f>IF('Cubicle Worksheet (4)'!$U$9=TRUE,'Cubicle Worksheet (4)'!$U24-4,'Cubicle Worksheet (4)'!$U24)</f>
        <v xml:space="preserve"> </v>
      </c>
      <c r="E111" s="330"/>
      <c r="F111" s="62"/>
      <c r="G111" s="63"/>
      <c r="H111" s="64"/>
      <c r="I111" s="338"/>
      <c r="J111" s="28"/>
      <c r="L111" s="331" t="str">
        <f>$I109</f>
        <v>P4-9</v>
      </c>
      <c r="M111" s="332"/>
      <c r="N111" s="299" t="s">
        <v>147</v>
      </c>
      <c r="O111" s="300"/>
      <c r="P111" s="331" t="str">
        <f>$I109</f>
        <v>P4-9</v>
      </c>
      <c r="Q111" s="332"/>
      <c r="R111" s="299" t="s">
        <v>148</v>
      </c>
      <c r="S111" s="300"/>
    </row>
    <row r="112" spans="1:19" ht="15" customHeight="1">
      <c r="C112" s="51" t="s">
        <v>29</v>
      </c>
      <c r="D112" s="318">
        <f>'Cubicle Worksheet (4)'!$S$13</f>
        <v>0</v>
      </c>
      <c r="E112" s="319"/>
      <c r="F112" s="319"/>
      <c r="G112" s="319"/>
      <c r="H112" s="320"/>
      <c r="I112" s="317"/>
      <c r="L112" s="333"/>
      <c r="M112" s="334"/>
      <c r="N112" s="301"/>
      <c r="O112" s="302"/>
      <c r="P112" s="333"/>
      <c r="Q112" s="334"/>
      <c r="R112" s="301"/>
      <c r="S112" s="302"/>
    </row>
    <row r="113" spans="1:19" ht="15" customHeight="1" thickBot="1">
      <c r="C113" s="60"/>
      <c r="D113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13" s="61"/>
      <c r="F113" s="61"/>
      <c r="G113" s="65"/>
      <c r="H113" s="65"/>
      <c r="I113" s="66"/>
      <c r="L113" s="335"/>
      <c r="M113" s="336"/>
      <c r="N113" s="303"/>
      <c r="O113" s="304"/>
      <c r="P113" s="335"/>
      <c r="Q113" s="336"/>
      <c r="R113" s="303"/>
      <c r="S113" s="304"/>
    </row>
    <row r="114" spans="1:19" ht="15" customHeight="1" thickBot="1"/>
    <row r="115" spans="1:19" ht="15" customHeight="1">
      <c r="A115" s="24" t="s">
        <v>86</v>
      </c>
      <c r="B115" s="24" t="s">
        <v>67</v>
      </c>
      <c r="C115" s="51" t="s">
        <v>74</v>
      </c>
      <c r="D115" s="318">
        <f>'Cubicle Worksheet (4)'!$K$4</f>
        <v>0</v>
      </c>
      <c r="E115" s="319"/>
      <c r="F115" s="319"/>
      <c r="G115" s="319"/>
      <c r="H115" s="320"/>
      <c r="I115" s="53">
        <f>'Cubicle Worksheet (4)'!$AG$5</f>
        <v>0</v>
      </c>
      <c r="J115" s="25"/>
      <c r="L115" s="286">
        <f>'Cubicle Worksheet (4)'!$K$4</f>
        <v>0</v>
      </c>
      <c r="M115" s="287"/>
      <c r="N115" s="287"/>
      <c r="O115" s="288"/>
      <c r="P115" s="286">
        <f>'Cubicle Worksheet (4)'!$K$4</f>
        <v>0</v>
      </c>
      <c r="Q115" s="287"/>
      <c r="R115" s="287"/>
      <c r="S115" s="288"/>
    </row>
    <row r="116" spans="1:19" ht="15" customHeight="1">
      <c r="C116" s="51" t="s">
        <v>75</v>
      </c>
      <c r="D116" s="327" t="str">
        <f>'Cubicle Worksheet (4)'!$Q25</f>
        <v xml:space="preserve"> </v>
      </c>
      <c r="E116" s="328"/>
      <c r="F116" s="69" t="str">
        <f>IF('Cubicle Worksheet (4)'!R25="W","widths"," ")</f>
        <v xml:space="preserve"> </v>
      </c>
      <c r="G116" s="69" t="s">
        <v>37</v>
      </c>
      <c r="H116" s="68" t="str">
        <f>'Cubicle Worksheet (4)'!$T25</f>
        <v xml:space="preserve"> </v>
      </c>
      <c r="I116" s="53" t="str">
        <f>+IF('Cubicle Worksheet (4)'!$Q$38=1,"Ship",IF('Cubicle Worksheet (4)'!$Q$38=2,"Install",IF('Cubicle Worksheet (4)'!$Q$38=3,"Deliver",IF('Cubicle Worksheet (4)'!$Q$38=4,"Will Call"))))</f>
        <v>Ship</v>
      </c>
      <c r="J116" s="26"/>
      <c r="L116" s="289" t="str">
        <f>$I$2</f>
        <v>Ship</v>
      </c>
      <c r="M116" s="290"/>
      <c r="N116" s="291">
        <f>'Cubicle Worksheet (4)'!$AG$5</f>
        <v>0</v>
      </c>
      <c r="O116" s="292"/>
      <c r="P116" s="289" t="str">
        <f>$I$2</f>
        <v>Ship</v>
      </c>
      <c r="Q116" s="290"/>
      <c r="R116" s="291">
        <f>'Cubicle Worksheet (4)'!$AG$5</f>
        <v>0</v>
      </c>
      <c r="S116" s="292"/>
    </row>
    <row r="117" spans="1:19" ht="15" customHeight="1">
      <c r="C117" s="51" t="s">
        <v>76</v>
      </c>
      <c r="D117" s="67" t="str">
        <f>IF('Cubicle Worksheet (4)'!$U$9=TRUE,$D116,IF('Cubicle Worksheet (4)'!$U$11=TRUE,$D116,IF('Cubicle Worksheet (4)'!$U$10=TRUE,$D116,IF($I119="RR",$D116+4,$D116))))</f>
        <v xml:space="preserve"> </v>
      </c>
      <c r="E117" s="54" t="s">
        <v>37</v>
      </c>
      <c r="F117" s="55" t="str">
        <f>IF('Cubicle Worksheet (4)'!$U$9=TRUE,($H116-$D123)+4,IF('Cubicle Worksheet (4)'!$U$10=TRUE,$H116+7,IF('Cubicle Worksheet (4)'!$B25&gt;0,($H116-$D123)+4," ")))</f>
        <v xml:space="preserve"> </v>
      </c>
      <c r="G117" s="54"/>
      <c r="H117" s="54"/>
      <c r="I117" s="56"/>
      <c r="L117" s="331" t="str">
        <f>$I121</f>
        <v>P4-10</v>
      </c>
      <c r="M117" s="332"/>
      <c r="N117" s="299" t="s">
        <v>145</v>
      </c>
      <c r="O117" s="300"/>
      <c r="P117" s="331" t="str">
        <f>$I121</f>
        <v>P4-10</v>
      </c>
      <c r="Q117" s="332"/>
      <c r="R117" s="299" t="s">
        <v>146</v>
      </c>
      <c r="S117" s="300"/>
    </row>
    <row r="118" spans="1:19" ht="15" customHeight="1">
      <c r="C118" s="57" t="str">
        <f>IF('Cubicle Worksheet (4)'!$AA$10=TRUE,ROUNDUP('Cubicle Worksheet (4)'!$Q25/'Cubicle Worksheet (4)'!$AA$11,1)," ")</f>
        <v xml:space="preserve"> </v>
      </c>
      <c r="D118" s="69" t="str">
        <f>IF('Cubicle Worksheet (4)'!$U$9=TRUE,"width", IF('Cubicle Worksheet (4)'!$U$11=TRUE,"width",IF('Cubicle Worksheet (4)'!$U$10=TRUE,"width",IF('Cubicle Worksheet (4)'!$T25&gt;104,"width"," "))))</f>
        <v>width</v>
      </c>
      <c r="E118" s="54"/>
      <c r="F118" s="55"/>
      <c r="G118" s="54"/>
      <c r="H118" s="54"/>
      <c r="I118" s="56"/>
      <c r="L118" s="333"/>
      <c r="M118" s="334"/>
      <c r="N118" s="301"/>
      <c r="O118" s="302"/>
      <c r="P118" s="333"/>
      <c r="Q118" s="334"/>
      <c r="R118" s="301"/>
      <c r="S118" s="302"/>
    </row>
    <row r="119" spans="1:19" ht="15" customHeight="1" thickBot="1">
      <c r="C119" s="325">
        <f>'Cubicle Worksheet (4)'!$W25</f>
        <v>0</v>
      </c>
      <c r="D119" s="326"/>
      <c r="E119" s="326"/>
      <c r="F119" s="326"/>
      <c r="G119" s="54"/>
      <c r="H119" s="50" t="str">
        <f>IF('Cubicle Worksheet (4)'!$U$9=TRUE,"Panels","Widths")</f>
        <v>Widths</v>
      </c>
      <c r="I119" s="53" t="str">
        <f>IF('Cubicle Worksheet (4)'!$U$9=TRUE,'Cubicle Worksheet (4)'!$O130, IF('Cubicle Worksheet (4)'!$U$11=TRUE,$D116,IF('Cubicle Worksheet (4)'!$AA$10=TRUE,C118,IF('Cubicle Worksheet (4)'!$U$10=TRUE,$D116,IF('Cubicle Worksheet (4)'!$T25&gt;104,$D116,"RR")))))</f>
        <v xml:space="preserve"> </v>
      </c>
      <c r="L119" s="335"/>
      <c r="M119" s="336"/>
      <c r="N119" s="303"/>
      <c r="O119" s="304"/>
      <c r="P119" s="335"/>
      <c r="Q119" s="336"/>
      <c r="R119" s="303"/>
      <c r="S119" s="304"/>
    </row>
    <row r="120" spans="1:19" ht="15" customHeight="1" thickBot="1">
      <c r="C120" s="59"/>
      <c r="D120" s="58"/>
      <c r="E120" s="54"/>
      <c r="F120" s="55"/>
      <c r="G120" s="54"/>
      <c r="H120" s="55"/>
      <c r="I120" s="56"/>
      <c r="L120" s="75"/>
      <c r="M120" s="70"/>
      <c r="N120" s="71"/>
      <c r="O120" s="74"/>
      <c r="P120" s="71"/>
      <c r="Q120" s="72"/>
      <c r="R120" s="73"/>
      <c r="S120" s="70"/>
    </row>
    <row r="121" spans="1:19" ht="15" customHeight="1">
      <c r="C121" s="52" t="s">
        <v>0</v>
      </c>
      <c r="D121" s="318">
        <f>'Cubicle Worksheet (4)'!$A25</f>
        <v>0</v>
      </c>
      <c r="E121" s="319"/>
      <c r="F121" s="319"/>
      <c r="G121" s="319"/>
      <c r="H121" s="320"/>
      <c r="I121" s="337" t="str">
        <f>'Cubicle Worksheet (4)'!$X25</f>
        <v>P4-10</v>
      </c>
      <c r="L121" s="286">
        <f>'Cubicle Worksheet (4)'!$K$4</f>
        <v>0</v>
      </c>
      <c r="M121" s="287"/>
      <c r="N121" s="287"/>
      <c r="O121" s="288"/>
      <c r="P121" s="286">
        <f>'Cubicle Worksheet (4)'!$K$4</f>
        <v>0</v>
      </c>
      <c r="Q121" s="287"/>
      <c r="R121" s="287"/>
      <c r="S121" s="288"/>
    </row>
    <row r="122" spans="1:19" ht="15" customHeight="1">
      <c r="C122" s="51" t="s">
        <v>141</v>
      </c>
      <c r="D122" s="318" t="str">
        <f>IF('Cubicle Worksheet (4)'!$U$9=TRUE,"Double Snaps",IF('Cubicle Worksheet (4)'!$U$11=TRUE,"Snap Tape"," "))</f>
        <v xml:space="preserve"> </v>
      </c>
      <c r="E122" s="319"/>
      <c r="F122" s="320"/>
      <c r="G122" s="54"/>
      <c r="H122" s="55"/>
      <c r="I122" s="338"/>
      <c r="L122" s="289" t="str">
        <f>$I$2</f>
        <v>Ship</v>
      </c>
      <c r="M122" s="290"/>
      <c r="N122" s="291">
        <f>'Cubicle Worksheet (4)'!$AG$5</f>
        <v>0</v>
      </c>
      <c r="O122" s="292"/>
      <c r="P122" s="289" t="str">
        <f>$I$2</f>
        <v>Ship</v>
      </c>
      <c r="Q122" s="290"/>
      <c r="R122" s="291">
        <f>'Cubicle Worksheet (4)'!$AG$5</f>
        <v>0</v>
      </c>
      <c r="S122" s="292"/>
    </row>
    <row r="123" spans="1:19" ht="15" customHeight="1">
      <c r="C123" s="51" t="s">
        <v>131</v>
      </c>
      <c r="D123" s="329" t="str">
        <f>IF('Cubicle Worksheet (4)'!$U$9=TRUE,'Cubicle Worksheet (4)'!$U25-4,'Cubicle Worksheet (4)'!$U25)</f>
        <v xml:space="preserve"> </v>
      </c>
      <c r="E123" s="330"/>
      <c r="F123" s="62"/>
      <c r="G123" s="63"/>
      <c r="H123" s="64"/>
      <c r="I123" s="338"/>
      <c r="J123" s="28"/>
      <c r="L123" s="331" t="str">
        <f>$I121</f>
        <v>P4-10</v>
      </c>
      <c r="M123" s="332"/>
      <c r="N123" s="299" t="s">
        <v>147</v>
      </c>
      <c r="O123" s="300"/>
      <c r="P123" s="331" t="str">
        <f>$I121</f>
        <v>P4-10</v>
      </c>
      <c r="Q123" s="332"/>
      <c r="R123" s="299" t="s">
        <v>148</v>
      </c>
      <c r="S123" s="300"/>
    </row>
    <row r="124" spans="1:19" ht="15" customHeight="1">
      <c r="C124" s="51" t="s">
        <v>29</v>
      </c>
      <c r="D124" s="318">
        <f>'Cubicle Worksheet (4)'!$S$13</f>
        <v>0</v>
      </c>
      <c r="E124" s="319"/>
      <c r="F124" s="319"/>
      <c r="G124" s="319"/>
      <c r="H124" s="320"/>
      <c r="I124" s="317"/>
      <c r="L124" s="333"/>
      <c r="M124" s="334"/>
      <c r="N124" s="301"/>
      <c r="O124" s="302"/>
      <c r="P124" s="333"/>
      <c r="Q124" s="334"/>
      <c r="R124" s="301"/>
      <c r="S124" s="302"/>
    </row>
    <row r="125" spans="1:19" ht="15" customHeight="1" thickBot="1">
      <c r="C125" s="60"/>
      <c r="D125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25" s="61"/>
      <c r="F125" s="61"/>
      <c r="G125" s="65"/>
      <c r="H125" s="65"/>
      <c r="I125" s="66"/>
      <c r="L125" s="335"/>
      <c r="M125" s="336"/>
      <c r="N125" s="303"/>
      <c r="O125" s="304"/>
      <c r="P125" s="335"/>
      <c r="Q125" s="336"/>
      <c r="R125" s="303"/>
      <c r="S125" s="304"/>
    </row>
    <row r="126" spans="1:19" ht="15" customHeight="1"/>
    <row r="127" spans="1:19" ht="15" customHeight="1" thickBot="1"/>
    <row r="128" spans="1:19" ht="15" customHeight="1">
      <c r="A128" s="24" t="s">
        <v>87</v>
      </c>
      <c r="B128" s="24" t="s">
        <v>68</v>
      </c>
      <c r="C128" s="51" t="s">
        <v>74</v>
      </c>
      <c r="D128" s="318">
        <f>'Cubicle Worksheet (4)'!$K$4</f>
        <v>0</v>
      </c>
      <c r="E128" s="319"/>
      <c r="F128" s="319"/>
      <c r="G128" s="319"/>
      <c r="H128" s="320"/>
      <c r="I128" s="53">
        <f>'Cubicle Worksheet (4)'!$AG$5</f>
        <v>0</v>
      </c>
      <c r="J128" s="25"/>
      <c r="L128" s="286">
        <f>'Cubicle Worksheet (4)'!$K$4</f>
        <v>0</v>
      </c>
      <c r="M128" s="287"/>
      <c r="N128" s="287"/>
      <c r="O128" s="288"/>
      <c r="P128" s="286">
        <f>'Cubicle Worksheet (4)'!$K$4</f>
        <v>0</v>
      </c>
      <c r="Q128" s="287"/>
      <c r="R128" s="287"/>
      <c r="S128" s="288"/>
    </row>
    <row r="129" spans="1:19" ht="15" customHeight="1">
      <c r="C129" s="51" t="s">
        <v>75</v>
      </c>
      <c r="D129" s="327" t="str">
        <f>'Cubicle Worksheet (4)'!$Q26</f>
        <v xml:space="preserve"> </v>
      </c>
      <c r="E129" s="328"/>
      <c r="F129" s="69" t="str">
        <f>IF('Cubicle Worksheet (4)'!R26="W","widths"," ")</f>
        <v xml:space="preserve"> </v>
      </c>
      <c r="G129" s="69" t="s">
        <v>37</v>
      </c>
      <c r="H129" s="68" t="str">
        <f>'Cubicle Worksheet (4)'!$T26</f>
        <v xml:space="preserve"> </v>
      </c>
      <c r="I129" s="53" t="str">
        <f>+IF('Cubicle Worksheet (4)'!$Q$38=1,"Ship",IF('Cubicle Worksheet (4)'!$Q$38=2,"Install",IF('Cubicle Worksheet (4)'!$Q$38=3,"Deliver",IF('Cubicle Worksheet (4)'!$Q$38=4,"Will Call"))))</f>
        <v>Ship</v>
      </c>
      <c r="J129" s="26"/>
      <c r="L129" s="289" t="str">
        <f>$I$2</f>
        <v>Ship</v>
      </c>
      <c r="M129" s="290"/>
      <c r="N129" s="291">
        <f>'Cubicle Worksheet (4)'!$AG$5</f>
        <v>0</v>
      </c>
      <c r="O129" s="292"/>
      <c r="P129" s="289" t="str">
        <f>$I$2</f>
        <v>Ship</v>
      </c>
      <c r="Q129" s="290"/>
      <c r="R129" s="291">
        <f>'Cubicle Worksheet (4)'!$AG$5</f>
        <v>0</v>
      </c>
      <c r="S129" s="292"/>
    </row>
    <row r="130" spans="1:19" ht="15" customHeight="1">
      <c r="C130" s="51" t="s">
        <v>76</v>
      </c>
      <c r="D130" s="67" t="str">
        <f>IF('Cubicle Worksheet (4)'!$U$9=TRUE,$D129,IF('Cubicle Worksheet (4)'!$U$11=TRUE,$D129,IF('Cubicle Worksheet (4)'!$U$10=TRUE,$D129,IF($I132="RR",$D129+4,$D129))))</f>
        <v xml:space="preserve"> </v>
      </c>
      <c r="E130" s="54" t="s">
        <v>37</v>
      </c>
      <c r="F130" s="55" t="str">
        <f>IF('Cubicle Worksheet (4)'!$U$9=TRUE,($H129-$D136)+4,IF('Cubicle Worksheet (4)'!$U$10=TRUE,$H129+7,IF('Cubicle Worksheet (4)'!$B26&gt;0,($H129-$D136)+4," ")))</f>
        <v xml:space="preserve"> </v>
      </c>
      <c r="G130" s="54"/>
      <c r="H130" s="54"/>
      <c r="I130" s="56"/>
      <c r="L130" s="331" t="str">
        <f>$I134</f>
        <v>P4-11</v>
      </c>
      <c r="M130" s="332"/>
      <c r="N130" s="299" t="s">
        <v>145</v>
      </c>
      <c r="O130" s="300"/>
      <c r="P130" s="331" t="str">
        <f>$I134</f>
        <v>P4-11</v>
      </c>
      <c r="Q130" s="332"/>
      <c r="R130" s="299" t="s">
        <v>146</v>
      </c>
      <c r="S130" s="300"/>
    </row>
    <row r="131" spans="1:19" ht="15" customHeight="1">
      <c r="C131" s="57" t="str">
        <f>IF('Cubicle Worksheet (4)'!$AA$10=TRUE,ROUNDUP('Cubicle Worksheet (4)'!$Q26/'Cubicle Worksheet (4)'!$AA$11,1)," ")</f>
        <v xml:space="preserve"> </v>
      </c>
      <c r="D131" s="69" t="str">
        <f>IF('Cubicle Worksheet (4)'!$U$9=TRUE,"width", IF('Cubicle Worksheet (4)'!$U$11=TRUE,"width",IF('Cubicle Worksheet (4)'!$U$10=TRUE,"width",IF('Cubicle Worksheet (4)'!$T26&gt;104,"width"," "))))</f>
        <v>width</v>
      </c>
      <c r="E131" s="54"/>
      <c r="F131" s="55"/>
      <c r="G131" s="54"/>
      <c r="H131" s="54"/>
      <c r="I131" s="56"/>
      <c r="L131" s="333"/>
      <c r="M131" s="334"/>
      <c r="N131" s="301"/>
      <c r="O131" s="302"/>
      <c r="P131" s="333"/>
      <c r="Q131" s="334"/>
      <c r="R131" s="301"/>
      <c r="S131" s="302"/>
    </row>
    <row r="132" spans="1:19" ht="15" customHeight="1" thickBot="1">
      <c r="C132" s="325">
        <f>'Cubicle Worksheet (4)'!$W26</f>
        <v>0</v>
      </c>
      <c r="D132" s="326"/>
      <c r="E132" s="326"/>
      <c r="F132" s="326"/>
      <c r="G132" s="54"/>
      <c r="H132" s="50" t="str">
        <f>IF('Cubicle Worksheet (4)'!$U$9=TRUE,"Panels","Widths")</f>
        <v>Widths</v>
      </c>
      <c r="I132" s="53" t="str">
        <f>IF('Cubicle Worksheet (4)'!$U$9=TRUE,'Cubicle Worksheet (4)'!$O143, IF('Cubicle Worksheet (4)'!$U$11=TRUE,$D129,IF('Cubicle Worksheet (4)'!$AA$10=TRUE,C131,IF('Cubicle Worksheet (4)'!$U$10=TRUE,$D129,IF('Cubicle Worksheet (4)'!$T26&gt;104,$D129,"RR")))))</f>
        <v xml:space="preserve"> </v>
      </c>
      <c r="L132" s="335"/>
      <c r="M132" s="336"/>
      <c r="N132" s="303"/>
      <c r="O132" s="304"/>
      <c r="P132" s="335"/>
      <c r="Q132" s="336"/>
      <c r="R132" s="303"/>
      <c r="S132" s="304"/>
    </row>
    <row r="133" spans="1:19" ht="15" customHeight="1" thickBot="1">
      <c r="C133" s="59"/>
      <c r="D133" s="58"/>
      <c r="E133" s="54"/>
      <c r="F133" s="55"/>
      <c r="G133" s="54"/>
      <c r="H133" s="55"/>
      <c r="I133" s="56"/>
      <c r="L133" s="75"/>
      <c r="M133" s="70"/>
      <c r="N133" s="71"/>
      <c r="O133" s="74"/>
      <c r="P133" s="71"/>
      <c r="Q133" s="72"/>
      <c r="R133" s="73"/>
      <c r="S133" s="70"/>
    </row>
    <row r="134" spans="1:19" ht="15" customHeight="1">
      <c r="C134" s="52" t="s">
        <v>0</v>
      </c>
      <c r="D134" s="318">
        <f>'Cubicle Worksheet (4)'!$A26</f>
        <v>0</v>
      </c>
      <c r="E134" s="319"/>
      <c r="F134" s="319"/>
      <c r="G134" s="319"/>
      <c r="H134" s="320"/>
      <c r="I134" s="337" t="str">
        <f>'Cubicle Worksheet (4)'!$X26</f>
        <v>P4-11</v>
      </c>
      <c r="L134" s="286">
        <f>'Cubicle Worksheet (4)'!$K$4</f>
        <v>0</v>
      </c>
      <c r="M134" s="287"/>
      <c r="N134" s="287"/>
      <c r="O134" s="288"/>
      <c r="P134" s="286">
        <f>'Cubicle Worksheet (4)'!$K$4</f>
        <v>0</v>
      </c>
      <c r="Q134" s="287"/>
      <c r="R134" s="287"/>
      <c r="S134" s="288"/>
    </row>
    <row r="135" spans="1:19" ht="15" customHeight="1">
      <c r="C135" s="51" t="s">
        <v>141</v>
      </c>
      <c r="D135" s="318" t="str">
        <f>IF('Cubicle Worksheet (4)'!$U$9=TRUE,"Double Snaps",IF('Cubicle Worksheet (4)'!$U$11=TRUE,"Snap Tape"," "))</f>
        <v xml:space="preserve"> </v>
      </c>
      <c r="E135" s="319"/>
      <c r="F135" s="320"/>
      <c r="G135" s="54"/>
      <c r="H135" s="55"/>
      <c r="I135" s="338"/>
      <c r="L135" s="289" t="str">
        <f>$I$2</f>
        <v>Ship</v>
      </c>
      <c r="M135" s="290"/>
      <c r="N135" s="291">
        <f>'Cubicle Worksheet (4)'!$AG$5</f>
        <v>0</v>
      </c>
      <c r="O135" s="292"/>
      <c r="P135" s="289" t="str">
        <f>$I$2</f>
        <v>Ship</v>
      </c>
      <c r="Q135" s="290"/>
      <c r="R135" s="291">
        <f>'Cubicle Worksheet (4)'!$AG$5</f>
        <v>0</v>
      </c>
      <c r="S135" s="292"/>
    </row>
    <row r="136" spans="1:19" ht="15" customHeight="1">
      <c r="C136" s="51" t="s">
        <v>131</v>
      </c>
      <c r="D136" s="329" t="str">
        <f>IF('Cubicle Worksheet (4)'!$U$9=TRUE,'Cubicle Worksheet (4)'!$U26-4,'Cubicle Worksheet (4)'!$U26)</f>
        <v xml:space="preserve"> </v>
      </c>
      <c r="E136" s="330"/>
      <c r="F136" s="62"/>
      <c r="G136" s="63"/>
      <c r="H136" s="64"/>
      <c r="I136" s="338"/>
      <c r="J136" s="28"/>
      <c r="L136" s="331" t="str">
        <f>$I134</f>
        <v>P4-11</v>
      </c>
      <c r="M136" s="332"/>
      <c r="N136" s="299" t="s">
        <v>147</v>
      </c>
      <c r="O136" s="300"/>
      <c r="P136" s="331" t="str">
        <f>$I134</f>
        <v>P4-11</v>
      </c>
      <c r="Q136" s="332"/>
      <c r="R136" s="299" t="s">
        <v>148</v>
      </c>
      <c r="S136" s="300"/>
    </row>
    <row r="137" spans="1:19" ht="15" customHeight="1">
      <c r="C137" s="51" t="s">
        <v>29</v>
      </c>
      <c r="D137" s="318">
        <f>'Cubicle Worksheet (4)'!$S$13</f>
        <v>0</v>
      </c>
      <c r="E137" s="319"/>
      <c r="F137" s="319"/>
      <c r="G137" s="319"/>
      <c r="H137" s="320"/>
      <c r="I137" s="317"/>
      <c r="L137" s="333"/>
      <c r="M137" s="334"/>
      <c r="N137" s="301"/>
      <c r="O137" s="302"/>
      <c r="P137" s="333"/>
      <c r="Q137" s="334"/>
      <c r="R137" s="301"/>
      <c r="S137" s="302"/>
    </row>
    <row r="138" spans="1:19" ht="15" customHeight="1" thickBot="1">
      <c r="C138" s="60"/>
      <c r="D138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38" s="61"/>
      <c r="F138" s="61"/>
      <c r="G138" s="65"/>
      <c r="H138" s="65"/>
      <c r="I138" s="66"/>
      <c r="L138" s="335"/>
      <c r="M138" s="336"/>
      <c r="N138" s="303"/>
      <c r="O138" s="304"/>
      <c r="P138" s="335"/>
      <c r="Q138" s="336"/>
      <c r="R138" s="303"/>
      <c r="S138" s="304"/>
    </row>
    <row r="139" spans="1:19" ht="15" customHeight="1"/>
    <row r="140" spans="1:19" ht="15" customHeight="1" thickBot="1"/>
    <row r="141" spans="1:19" ht="15" customHeight="1">
      <c r="A141" s="24" t="s">
        <v>88</v>
      </c>
      <c r="B141" s="24" t="s">
        <v>69</v>
      </c>
      <c r="C141" s="51" t="s">
        <v>74</v>
      </c>
      <c r="D141" s="318">
        <f>'Cubicle Worksheet (4)'!$K$4</f>
        <v>0</v>
      </c>
      <c r="E141" s="319"/>
      <c r="F141" s="319"/>
      <c r="G141" s="319"/>
      <c r="H141" s="320"/>
      <c r="I141" s="53">
        <f>'Cubicle Worksheet (4)'!$AG$5</f>
        <v>0</v>
      </c>
      <c r="J141" s="25"/>
      <c r="L141" s="286">
        <f>'Cubicle Worksheet (4)'!$K$4</f>
        <v>0</v>
      </c>
      <c r="M141" s="287"/>
      <c r="N141" s="287"/>
      <c r="O141" s="288"/>
      <c r="P141" s="286">
        <f>'Cubicle Worksheet (4)'!$K$4</f>
        <v>0</v>
      </c>
      <c r="Q141" s="287"/>
      <c r="R141" s="287"/>
      <c r="S141" s="288"/>
    </row>
    <row r="142" spans="1:19" ht="15" customHeight="1">
      <c r="C142" s="51" t="s">
        <v>75</v>
      </c>
      <c r="D142" s="327" t="str">
        <f>'Cubicle Worksheet (4)'!$Q27</f>
        <v xml:space="preserve"> </v>
      </c>
      <c r="E142" s="328"/>
      <c r="F142" s="69" t="str">
        <f>IF('Cubicle Worksheet (4)'!R27="W","widths"," ")</f>
        <v xml:space="preserve"> </v>
      </c>
      <c r="G142" s="69" t="s">
        <v>37</v>
      </c>
      <c r="H142" s="68" t="str">
        <f>'Cubicle Worksheet (4)'!$T27</f>
        <v xml:space="preserve"> </v>
      </c>
      <c r="I142" s="53" t="str">
        <f>+IF('Cubicle Worksheet (4)'!$Q$38=1,"Ship",IF('Cubicle Worksheet (4)'!$Q$38=2,"Install",IF('Cubicle Worksheet (4)'!$Q$38=3,"Deliver",IF('Cubicle Worksheet (4)'!$Q$38=4,"Will Call"))))</f>
        <v>Ship</v>
      </c>
      <c r="J142" s="26"/>
      <c r="L142" s="289" t="str">
        <f>$I$2</f>
        <v>Ship</v>
      </c>
      <c r="M142" s="290"/>
      <c r="N142" s="291">
        <f>'Cubicle Worksheet (4)'!$AG$5</f>
        <v>0</v>
      </c>
      <c r="O142" s="292"/>
      <c r="P142" s="289" t="str">
        <f>$I$2</f>
        <v>Ship</v>
      </c>
      <c r="Q142" s="290"/>
      <c r="R142" s="291">
        <f>'Cubicle Worksheet (4)'!$AG$5</f>
        <v>0</v>
      </c>
      <c r="S142" s="292"/>
    </row>
    <row r="143" spans="1:19" ht="15" customHeight="1">
      <c r="C143" s="51" t="s">
        <v>76</v>
      </c>
      <c r="D143" s="67" t="str">
        <f>IF('Cubicle Worksheet (4)'!$U$9=TRUE,$D142,IF('Cubicle Worksheet (4)'!$U$11=TRUE,$D142,IF('Cubicle Worksheet (4)'!$U$10=TRUE,$D142,IF($I145="RR",$D142+4,$D142))))</f>
        <v xml:space="preserve"> </v>
      </c>
      <c r="E143" s="54" t="s">
        <v>37</v>
      </c>
      <c r="F143" s="55" t="str">
        <f>IF('Cubicle Worksheet (4)'!$U$9=TRUE,($H142-$D149)+4,IF('Cubicle Worksheet (4)'!$U$10=TRUE,$H142+7,IF('Cubicle Worksheet (4)'!$B27&gt;0,($H142-$D149)+4," ")))</f>
        <v xml:space="preserve"> </v>
      </c>
      <c r="G143" s="54"/>
      <c r="H143" s="54"/>
      <c r="I143" s="56"/>
      <c r="L143" s="331" t="str">
        <f>$I147</f>
        <v>P4-12</v>
      </c>
      <c r="M143" s="332"/>
      <c r="N143" s="299" t="s">
        <v>145</v>
      </c>
      <c r="O143" s="300"/>
      <c r="P143" s="331" t="str">
        <f>$I147</f>
        <v>P4-12</v>
      </c>
      <c r="Q143" s="332"/>
      <c r="R143" s="299" t="s">
        <v>146</v>
      </c>
      <c r="S143" s="300"/>
    </row>
    <row r="144" spans="1:19" ht="15" customHeight="1">
      <c r="C144" s="57" t="str">
        <f>IF('Cubicle Worksheet (4)'!$AA$10=TRUE,ROUNDUP('Cubicle Worksheet (4)'!$Q27/'Cubicle Worksheet (4)'!$AA$11,1)," ")</f>
        <v xml:space="preserve"> </v>
      </c>
      <c r="D144" s="69" t="str">
        <f>IF('Cubicle Worksheet (4)'!$U$9=TRUE,"width", IF('Cubicle Worksheet (4)'!$U$11=TRUE,"width",IF('Cubicle Worksheet (4)'!$U$10=TRUE,"width",IF('Cubicle Worksheet (4)'!$T27&gt;104,"width"," "))))</f>
        <v>width</v>
      </c>
      <c r="E144" s="54"/>
      <c r="F144" s="55"/>
      <c r="G144" s="54"/>
      <c r="H144" s="54"/>
      <c r="I144" s="56"/>
      <c r="L144" s="333"/>
      <c r="M144" s="334"/>
      <c r="N144" s="301"/>
      <c r="O144" s="302"/>
      <c r="P144" s="333"/>
      <c r="Q144" s="334"/>
      <c r="R144" s="301"/>
      <c r="S144" s="302"/>
    </row>
    <row r="145" spans="1:19" ht="15" customHeight="1" thickBot="1">
      <c r="C145" s="325">
        <f>'Cubicle Worksheet (4)'!$W27</f>
        <v>0</v>
      </c>
      <c r="D145" s="326"/>
      <c r="E145" s="326"/>
      <c r="F145" s="326"/>
      <c r="G145" s="54"/>
      <c r="H145" s="50" t="str">
        <f>IF('Cubicle Worksheet (4)'!$U$9=TRUE,"Panels","Widths")</f>
        <v>Widths</v>
      </c>
      <c r="I145" s="53" t="str">
        <f>IF('Cubicle Worksheet (4)'!$U$9=TRUE,'Cubicle Worksheet (4)'!$O156, IF('Cubicle Worksheet (4)'!$U$11=TRUE,$D142,IF('Cubicle Worksheet (4)'!$AA$10=TRUE,C144,IF('Cubicle Worksheet (4)'!$U$10=TRUE,$D142,IF('Cubicle Worksheet (4)'!$T27&gt;104,$D142,"RR")))))</f>
        <v xml:space="preserve"> </v>
      </c>
      <c r="L145" s="335"/>
      <c r="M145" s="336"/>
      <c r="N145" s="303"/>
      <c r="O145" s="304"/>
      <c r="P145" s="335"/>
      <c r="Q145" s="336"/>
      <c r="R145" s="303"/>
      <c r="S145" s="304"/>
    </row>
    <row r="146" spans="1:19" ht="15" customHeight="1" thickBot="1">
      <c r="C146" s="59"/>
      <c r="D146" s="58"/>
      <c r="E146" s="54"/>
      <c r="F146" s="55"/>
      <c r="G146" s="54"/>
      <c r="H146" s="55"/>
      <c r="I146" s="56"/>
      <c r="L146" s="75"/>
      <c r="M146" s="70"/>
      <c r="N146" s="71"/>
      <c r="O146" s="74"/>
      <c r="P146" s="71"/>
      <c r="Q146" s="72"/>
      <c r="R146" s="73"/>
      <c r="S146" s="70"/>
    </row>
    <row r="147" spans="1:19" ht="15" customHeight="1">
      <c r="C147" s="52" t="s">
        <v>0</v>
      </c>
      <c r="D147" s="318">
        <f>'Cubicle Worksheet (4)'!$A27</f>
        <v>0</v>
      </c>
      <c r="E147" s="319"/>
      <c r="F147" s="319"/>
      <c r="G147" s="319"/>
      <c r="H147" s="320"/>
      <c r="I147" s="337" t="str">
        <f>'Cubicle Worksheet (4)'!$X27</f>
        <v>P4-12</v>
      </c>
      <c r="L147" s="286">
        <f>'Cubicle Worksheet (4)'!$K$4</f>
        <v>0</v>
      </c>
      <c r="M147" s="287"/>
      <c r="N147" s="287"/>
      <c r="O147" s="288"/>
      <c r="P147" s="286">
        <f>'Cubicle Worksheet (4)'!$K$4</f>
        <v>0</v>
      </c>
      <c r="Q147" s="287"/>
      <c r="R147" s="287"/>
      <c r="S147" s="288"/>
    </row>
    <row r="148" spans="1:19" ht="15" customHeight="1">
      <c r="C148" s="51" t="s">
        <v>141</v>
      </c>
      <c r="D148" s="318" t="str">
        <f>IF('Cubicle Worksheet (4)'!$U$9=TRUE,"Double Snaps",IF('Cubicle Worksheet (4)'!$U$11=TRUE,"Snap Tape"," "))</f>
        <v xml:space="preserve"> </v>
      </c>
      <c r="E148" s="319"/>
      <c r="F148" s="320"/>
      <c r="G148" s="54"/>
      <c r="H148" s="55"/>
      <c r="I148" s="338"/>
      <c r="L148" s="289" t="str">
        <f>$I$2</f>
        <v>Ship</v>
      </c>
      <c r="M148" s="290"/>
      <c r="N148" s="291">
        <f>'Cubicle Worksheet (4)'!$AG$5</f>
        <v>0</v>
      </c>
      <c r="O148" s="292"/>
      <c r="P148" s="289" t="str">
        <f>$I$2</f>
        <v>Ship</v>
      </c>
      <c r="Q148" s="290"/>
      <c r="R148" s="291">
        <f>'Cubicle Worksheet (4)'!$AG$5</f>
        <v>0</v>
      </c>
      <c r="S148" s="292"/>
    </row>
    <row r="149" spans="1:19" ht="15" customHeight="1">
      <c r="C149" s="51" t="s">
        <v>131</v>
      </c>
      <c r="D149" s="329" t="str">
        <f>IF('Cubicle Worksheet (4)'!$U$9=TRUE,'Cubicle Worksheet (4)'!$U27-4,'Cubicle Worksheet (4)'!$U27)</f>
        <v xml:space="preserve"> </v>
      </c>
      <c r="E149" s="330"/>
      <c r="F149" s="62"/>
      <c r="G149" s="63"/>
      <c r="H149" s="64"/>
      <c r="I149" s="338"/>
      <c r="J149" s="28"/>
      <c r="L149" s="331" t="str">
        <f>$I147</f>
        <v>P4-12</v>
      </c>
      <c r="M149" s="332"/>
      <c r="N149" s="299" t="s">
        <v>147</v>
      </c>
      <c r="O149" s="300"/>
      <c r="P149" s="331" t="str">
        <f>$I147</f>
        <v>P4-12</v>
      </c>
      <c r="Q149" s="332"/>
      <c r="R149" s="299" t="s">
        <v>148</v>
      </c>
      <c r="S149" s="300"/>
    </row>
    <row r="150" spans="1:19" ht="15" customHeight="1">
      <c r="C150" s="51" t="s">
        <v>29</v>
      </c>
      <c r="D150" s="318">
        <f>'Cubicle Worksheet (4)'!$S$13</f>
        <v>0</v>
      </c>
      <c r="E150" s="319"/>
      <c r="F150" s="319"/>
      <c r="G150" s="319"/>
      <c r="H150" s="320"/>
      <c r="I150" s="317"/>
      <c r="L150" s="333"/>
      <c r="M150" s="334"/>
      <c r="N150" s="301"/>
      <c r="O150" s="302"/>
      <c r="P150" s="333"/>
      <c r="Q150" s="334"/>
      <c r="R150" s="301"/>
      <c r="S150" s="302"/>
    </row>
    <row r="151" spans="1:19" ht="15" customHeight="1" thickBot="1">
      <c r="C151" s="60"/>
      <c r="D151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51" s="61"/>
      <c r="F151" s="61"/>
      <c r="G151" s="65"/>
      <c r="H151" s="65"/>
      <c r="I151" s="66"/>
      <c r="L151" s="335"/>
      <c r="M151" s="336"/>
      <c r="N151" s="303"/>
      <c r="O151" s="304"/>
      <c r="P151" s="335"/>
      <c r="Q151" s="336"/>
      <c r="R151" s="303"/>
      <c r="S151" s="304"/>
    </row>
    <row r="152" spans="1:19" ht="15" customHeight="1" thickBot="1"/>
    <row r="153" spans="1:19" ht="15" customHeight="1">
      <c r="A153" s="24" t="s">
        <v>89</v>
      </c>
      <c r="B153" s="24" t="s">
        <v>70</v>
      </c>
      <c r="C153" s="51" t="s">
        <v>74</v>
      </c>
      <c r="D153" s="318">
        <f>'Cubicle Worksheet (4)'!$K$4</f>
        <v>0</v>
      </c>
      <c r="E153" s="319"/>
      <c r="F153" s="319"/>
      <c r="G153" s="319"/>
      <c r="H153" s="320"/>
      <c r="I153" s="53">
        <f>'Cubicle Worksheet (4)'!$AG$5</f>
        <v>0</v>
      </c>
      <c r="J153" s="25"/>
      <c r="L153" s="286">
        <f>'Cubicle Worksheet (4)'!$K$4</f>
        <v>0</v>
      </c>
      <c r="M153" s="287"/>
      <c r="N153" s="287"/>
      <c r="O153" s="288"/>
      <c r="P153" s="286">
        <f>'Cubicle Worksheet (4)'!$K$4</f>
        <v>0</v>
      </c>
      <c r="Q153" s="287"/>
      <c r="R153" s="287"/>
      <c r="S153" s="288"/>
    </row>
    <row r="154" spans="1:19" ht="15" customHeight="1">
      <c r="C154" s="51" t="s">
        <v>75</v>
      </c>
      <c r="D154" s="327" t="str">
        <f>'Cubicle Worksheet (4)'!$Q28</f>
        <v xml:space="preserve"> </v>
      </c>
      <c r="E154" s="328"/>
      <c r="F154" s="69" t="str">
        <f>IF('Cubicle Worksheet (4)'!R28="W","widths"," ")</f>
        <v xml:space="preserve"> </v>
      </c>
      <c r="G154" s="69" t="s">
        <v>37</v>
      </c>
      <c r="H154" s="68" t="str">
        <f>'Cubicle Worksheet (4)'!$T28</f>
        <v xml:space="preserve"> </v>
      </c>
      <c r="I154" s="53" t="str">
        <f>+IF('Cubicle Worksheet (4)'!$Q$38=1,"Ship",IF('Cubicle Worksheet (4)'!$Q$38=2,"Install",IF('Cubicle Worksheet (4)'!$Q$38=3,"Deliver",IF('Cubicle Worksheet (4)'!$Q$38=4,"Will Call"))))</f>
        <v>Ship</v>
      </c>
      <c r="J154" s="26"/>
      <c r="L154" s="289" t="str">
        <f>$I$2</f>
        <v>Ship</v>
      </c>
      <c r="M154" s="290"/>
      <c r="N154" s="291">
        <f>'Cubicle Worksheet (4)'!$AG$5</f>
        <v>0</v>
      </c>
      <c r="O154" s="292"/>
      <c r="P154" s="289" t="str">
        <f>$I$2</f>
        <v>Ship</v>
      </c>
      <c r="Q154" s="290"/>
      <c r="R154" s="291">
        <f>'Cubicle Worksheet (4)'!$AG$5</f>
        <v>0</v>
      </c>
      <c r="S154" s="292"/>
    </row>
    <row r="155" spans="1:19" ht="15" customHeight="1">
      <c r="C155" s="51" t="s">
        <v>76</v>
      </c>
      <c r="D155" s="67" t="str">
        <f>IF('Cubicle Worksheet (4)'!$U$9=TRUE,$D154,IF('Cubicle Worksheet (4)'!$U$11=TRUE,$D154,IF('Cubicle Worksheet (4)'!$U$10=TRUE,$D154,IF($I157="RR",$D154+4,$D154))))</f>
        <v xml:space="preserve"> </v>
      </c>
      <c r="E155" s="54" t="s">
        <v>37</v>
      </c>
      <c r="F155" s="55" t="str">
        <f>IF('Cubicle Worksheet (4)'!$U$9=TRUE,($H154-$D161)+4,IF('Cubicle Worksheet (4)'!$U$10=TRUE,$H154+7,IF('Cubicle Worksheet (4)'!$B28&gt;0,($H154-$D161)+4," ")))</f>
        <v xml:space="preserve"> </v>
      </c>
      <c r="G155" s="54"/>
      <c r="H155" s="54"/>
      <c r="I155" s="56"/>
      <c r="L155" s="331" t="str">
        <f>$I159</f>
        <v>P4-13</v>
      </c>
      <c r="M155" s="332"/>
      <c r="N155" s="299" t="s">
        <v>145</v>
      </c>
      <c r="O155" s="300"/>
      <c r="P155" s="331" t="str">
        <f>$I159</f>
        <v>P4-13</v>
      </c>
      <c r="Q155" s="332"/>
      <c r="R155" s="299" t="s">
        <v>146</v>
      </c>
      <c r="S155" s="300"/>
    </row>
    <row r="156" spans="1:19" ht="15" customHeight="1">
      <c r="C156" s="57" t="str">
        <f>IF('Cubicle Worksheet (4)'!$AA$10=TRUE,ROUNDUP('Cubicle Worksheet (4)'!$Q28/'Cubicle Worksheet (4)'!$AA$11,1)," ")</f>
        <v xml:space="preserve"> </v>
      </c>
      <c r="D156" s="69" t="str">
        <f>IF('Cubicle Worksheet (4)'!$U$9=TRUE,"width", IF('Cubicle Worksheet (4)'!$U$11=TRUE,"width",IF('Cubicle Worksheet (4)'!$U$10=TRUE,"width",IF('Cubicle Worksheet (4)'!$T28&gt;104,"width"," "))))</f>
        <v>width</v>
      </c>
      <c r="E156" s="54"/>
      <c r="F156" s="55"/>
      <c r="G156" s="54"/>
      <c r="H156" s="54"/>
      <c r="I156" s="56"/>
      <c r="L156" s="333"/>
      <c r="M156" s="334"/>
      <c r="N156" s="301"/>
      <c r="O156" s="302"/>
      <c r="P156" s="333"/>
      <c r="Q156" s="334"/>
      <c r="R156" s="301"/>
      <c r="S156" s="302"/>
    </row>
    <row r="157" spans="1:19" ht="15" customHeight="1" thickBot="1">
      <c r="C157" s="325">
        <f>'Cubicle Worksheet (4)'!$W28</f>
        <v>0</v>
      </c>
      <c r="D157" s="326"/>
      <c r="E157" s="326"/>
      <c r="F157" s="326"/>
      <c r="G157" s="54"/>
      <c r="H157" s="50" t="str">
        <f>IF('Cubicle Worksheet (4)'!$U$9=TRUE,"Panels","Widths")</f>
        <v>Widths</v>
      </c>
      <c r="I157" s="53" t="str">
        <f>IF('Cubicle Worksheet (4)'!$U$9=TRUE,'Cubicle Worksheet (4)'!$O168, IF('Cubicle Worksheet (4)'!$U$11=TRUE,$D154,IF('Cubicle Worksheet (4)'!$AA$10=TRUE,C156,IF('Cubicle Worksheet (4)'!$U$10=TRUE,$D154,IF('Cubicle Worksheet (4)'!$T28&gt;104,$D154,"RR")))))</f>
        <v xml:space="preserve"> </v>
      </c>
      <c r="L157" s="335"/>
      <c r="M157" s="336"/>
      <c r="N157" s="303"/>
      <c r="O157" s="304"/>
      <c r="P157" s="335"/>
      <c r="Q157" s="336"/>
      <c r="R157" s="303"/>
      <c r="S157" s="304"/>
    </row>
    <row r="158" spans="1:19" ht="15" customHeight="1" thickBot="1">
      <c r="C158" s="59"/>
      <c r="D158" s="58"/>
      <c r="E158" s="54"/>
      <c r="F158" s="55"/>
      <c r="G158" s="54"/>
      <c r="H158" s="55"/>
      <c r="I158" s="56"/>
      <c r="L158" s="75"/>
      <c r="M158" s="70"/>
      <c r="N158" s="71"/>
      <c r="O158" s="74"/>
      <c r="P158" s="71"/>
      <c r="Q158" s="72"/>
      <c r="R158" s="73"/>
      <c r="S158" s="70"/>
    </row>
    <row r="159" spans="1:19" ht="15" customHeight="1">
      <c r="C159" s="52" t="s">
        <v>0</v>
      </c>
      <c r="D159" s="318">
        <f>'Cubicle Worksheet (4)'!$A28</f>
        <v>0</v>
      </c>
      <c r="E159" s="319"/>
      <c r="F159" s="319"/>
      <c r="G159" s="319"/>
      <c r="H159" s="320"/>
      <c r="I159" s="337" t="str">
        <f>'Cubicle Worksheet (4)'!$X28</f>
        <v>P4-13</v>
      </c>
      <c r="L159" s="286">
        <f>'Cubicle Worksheet (4)'!$K$4</f>
        <v>0</v>
      </c>
      <c r="M159" s="287"/>
      <c r="N159" s="287"/>
      <c r="O159" s="288"/>
      <c r="P159" s="286">
        <f>'Cubicle Worksheet (4)'!$K$4</f>
        <v>0</v>
      </c>
      <c r="Q159" s="287"/>
      <c r="R159" s="287"/>
      <c r="S159" s="288"/>
    </row>
    <row r="160" spans="1:19" ht="15" customHeight="1">
      <c r="C160" s="51" t="s">
        <v>141</v>
      </c>
      <c r="D160" s="318" t="str">
        <f>IF('Cubicle Worksheet (4)'!$U$9=TRUE,"Double Snaps",IF('Cubicle Worksheet (4)'!$U$11=TRUE,"Snap Tape"," "))</f>
        <v xml:space="preserve"> </v>
      </c>
      <c r="E160" s="319"/>
      <c r="F160" s="320"/>
      <c r="G160" s="54"/>
      <c r="H160" s="55"/>
      <c r="I160" s="338"/>
      <c r="L160" s="289" t="str">
        <f>$I$2</f>
        <v>Ship</v>
      </c>
      <c r="M160" s="290"/>
      <c r="N160" s="291">
        <f>'Cubicle Worksheet (4)'!$AG$5</f>
        <v>0</v>
      </c>
      <c r="O160" s="292"/>
      <c r="P160" s="289" t="str">
        <f>$I$2</f>
        <v>Ship</v>
      </c>
      <c r="Q160" s="290"/>
      <c r="R160" s="291">
        <f>'Cubicle Worksheet (4)'!$AG$5</f>
        <v>0</v>
      </c>
      <c r="S160" s="292"/>
    </row>
    <row r="161" spans="1:19" ht="15" customHeight="1">
      <c r="C161" s="51" t="s">
        <v>131</v>
      </c>
      <c r="D161" s="329" t="str">
        <f>IF('Cubicle Worksheet (4)'!$U$9=TRUE,'Cubicle Worksheet (4)'!$U28-4,'Cubicle Worksheet (4)'!$U28)</f>
        <v xml:space="preserve"> </v>
      </c>
      <c r="E161" s="330"/>
      <c r="F161" s="62"/>
      <c r="G161" s="63"/>
      <c r="H161" s="64"/>
      <c r="I161" s="338"/>
      <c r="J161" s="28"/>
      <c r="L161" s="331" t="str">
        <f>$I159</f>
        <v>P4-13</v>
      </c>
      <c r="M161" s="332"/>
      <c r="N161" s="299" t="s">
        <v>147</v>
      </c>
      <c r="O161" s="300"/>
      <c r="P161" s="331" t="str">
        <f>$I159</f>
        <v>P4-13</v>
      </c>
      <c r="Q161" s="332"/>
      <c r="R161" s="299" t="s">
        <v>148</v>
      </c>
      <c r="S161" s="300"/>
    </row>
    <row r="162" spans="1:19" ht="15" customHeight="1">
      <c r="C162" s="51" t="s">
        <v>29</v>
      </c>
      <c r="D162" s="318">
        <f>'Cubicle Worksheet (4)'!$S$13</f>
        <v>0</v>
      </c>
      <c r="E162" s="319"/>
      <c r="F162" s="319"/>
      <c r="G162" s="319"/>
      <c r="H162" s="320"/>
      <c r="I162" s="317"/>
      <c r="L162" s="333"/>
      <c r="M162" s="334"/>
      <c r="N162" s="301"/>
      <c r="O162" s="302"/>
      <c r="P162" s="333"/>
      <c r="Q162" s="334"/>
      <c r="R162" s="301"/>
      <c r="S162" s="302"/>
    </row>
    <row r="163" spans="1:19" ht="15" customHeight="1" thickBot="1">
      <c r="C163" s="60"/>
      <c r="D163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63" s="61"/>
      <c r="F163" s="61"/>
      <c r="G163" s="65"/>
      <c r="H163" s="65"/>
      <c r="I163" s="66"/>
      <c r="L163" s="335"/>
      <c r="M163" s="336"/>
      <c r="N163" s="303"/>
      <c r="O163" s="304"/>
      <c r="P163" s="335"/>
      <c r="Q163" s="336"/>
      <c r="R163" s="303"/>
      <c r="S163" s="304"/>
    </row>
    <row r="164" spans="1:19" ht="15" customHeight="1"/>
    <row r="165" spans="1:19" ht="15" customHeight="1" thickBot="1"/>
    <row r="166" spans="1:19" ht="15" customHeight="1">
      <c r="A166" s="24" t="s">
        <v>90</v>
      </c>
      <c r="B166" s="24" t="s">
        <v>71</v>
      </c>
      <c r="C166" s="51" t="s">
        <v>74</v>
      </c>
      <c r="D166" s="318">
        <f>'Cubicle Worksheet (4)'!$K$4</f>
        <v>0</v>
      </c>
      <c r="E166" s="319"/>
      <c r="F166" s="319"/>
      <c r="G166" s="319"/>
      <c r="H166" s="320"/>
      <c r="I166" s="53">
        <f>'Cubicle Worksheet (4)'!$AG$5</f>
        <v>0</v>
      </c>
      <c r="J166" s="25"/>
      <c r="L166" s="286">
        <f>'Cubicle Worksheet (4)'!$K$4</f>
        <v>0</v>
      </c>
      <c r="M166" s="287"/>
      <c r="N166" s="287"/>
      <c r="O166" s="288"/>
      <c r="P166" s="286">
        <f>'Cubicle Worksheet (4)'!$K$4</f>
        <v>0</v>
      </c>
      <c r="Q166" s="287"/>
      <c r="R166" s="287"/>
      <c r="S166" s="288"/>
    </row>
    <row r="167" spans="1:19" ht="15" customHeight="1">
      <c r="C167" s="51" t="s">
        <v>75</v>
      </c>
      <c r="D167" s="327" t="str">
        <f>'Cubicle Worksheet (4)'!$Q29</f>
        <v xml:space="preserve"> </v>
      </c>
      <c r="E167" s="328"/>
      <c r="F167" s="69" t="str">
        <f>IF('Cubicle Worksheet (4)'!R29="W","widths"," ")</f>
        <v xml:space="preserve"> </v>
      </c>
      <c r="G167" s="69" t="s">
        <v>37</v>
      </c>
      <c r="H167" s="68" t="str">
        <f>'Cubicle Worksheet (4)'!$T29</f>
        <v xml:space="preserve"> </v>
      </c>
      <c r="I167" s="53" t="str">
        <f>+IF('Cubicle Worksheet (4)'!$Q$38=1,"Ship",IF('Cubicle Worksheet (4)'!$Q$38=2,"Install",IF('Cubicle Worksheet (4)'!$Q$38=3,"Deliver",IF('Cubicle Worksheet (4)'!$Q$38=4,"Will Call"))))</f>
        <v>Ship</v>
      </c>
      <c r="J167" s="26"/>
      <c r="L167" s="289" t="str">
        <f>$I$2</f>
        <v>Ship</v>
      </c>
      <c r="M167" s="290"/>
      <c r="N167" s="291">
        <f>'Cubicle Worksheet (4)'!$AG$5</f>
        <v>0</v>
      </c>
      <c r="O167" s="292"/>
      <c r="P167" s="289" t="str">
        <f>$I$2</f>
        <v>Ship</v>
      </c>
      <c r="Q167" s="290"/>
      <c r="R167" s="291">
        <f>'Cubicle Worksheet (4)'!$AG$5</f>
        <v>0</v>
      </c>
      <c r="S167" s="292"/>
    </row>
    <row r="168" spans="1:19" ht="15" customHeight="1">
      <c r="C168" s="51" t="s">
        <v>76</v>
      </c>
      <c r="D168" s="67" t="str">
        <f>IF('Cubicle Worksheet (4)'!$U$9=TRUE,$D167,IF('Cubicle Worksheet (4)'!$U$11=TRUE,$D167,IF('Cubicle Worksheet (4)'!$U$10=TRUE,$D167,IF($I170="RR",$D167+4,$D167))))</f>
        <v xml:space="preserve"> </v>
      </c>
      <c r="E168" s="54" t="s">
        <v>37</v>
      </c>
      <c r="F168" s="55" t="str">
        <f>IF('Cubicle Worksheet (4)'!$U$9=TRUE,($H167-$D174)+4,IF('Cubicle Worksheet (4)'!$U$10=TRUE,$H167+7,IF('Cubicle Worksheet (4)'!$B29&gt;0,($H167-$D174)+4," ")))</f>
        <v xml:space="preserve"> </v>
      </c>
      <c r="G168" s="54"/>
      <c r="H168" s="54"/>
      <c r="I168" s="56"/>
      <c r="L168" s="331" t="str">
        <f>$I172</f>
        <v>P4-14</v>
      </c>
      <c r="M168" s="332"/>
      <c r="N168" s="299" t="s">
        <v>145</v>
      </c>
      <c r="O168" s="300"/>
      <c r="P168" s="331" t="str">
        <f>$I172</f>
        <v>P4-14</v>
      </c>
      <c r="Q168" s="332"/>
      <c r="R168" s="299" t="s">
        <v>146</v>
      </c>
      <c r="S168" s="300"/>
    </row>
    <row r="169" spans="1:19" ht="15" customHeight="1">
      <c r="C169" s="57" t="str">
        <f>IF('Cubicle Worksheet (4)'!$AA$10=TRUE,ROUNDUP('Cubicle Worksheet (4)'!$Q29/'Cubicle Worksheet (4)'!$AA$11,1)," ")</f>
        <v xml:space="preserve"> </v>
      </c>
      <c r="D169" s="69" t="str">
        <f>IF('Cubicle Worksheet (4)'!$U$9=TRUE,"width", IF('Cubicle Worksheet (4)'!$U$11=TRUE,"width",IF('Cubicle Worksheet (4)'!$U$10=TRUE,"width",IF('Cubicle Worksheet (4)'!$T29&gt;104,"width"," "))))</f>
        <v>width</v>
      </c>
      <c r="E169" s="54"/>
      <c r="F169" s="55"/>
      <c r="G169" s="54"/>
      <c r="H169" s="54"/>
      <c r="I169" s="56"/>
      <c r="L169" s="333"/>
      <c r="M169" s="334"/>
      <c r="N169" s="301"/>
      <c r="O169" s="302"/>
      <c r="P169" s="333"/>
      <c r="Q169" s="334"/>
      <c r="R169" s="301"/>
      <c r="S169" s="302"/>
    </row>
    <row r="170" spans="1:19" ht="15" customHeight="1" thickBot="1">
      <c r="C170" s="325">
        <f>'Cubicle Worksheet (4)'!$W29</f>
        <v>0</v>
      </c>
      <c r="D170" s="326"/>
      <c r="E170" s="326"/>
      <c r="F170" s="326"/>
      <c r="G170" s="54"/>
      <c r="H170" s="50" t="str">
        <f>IF('Cubicle Worksheet (4)'!$U$9=TRUE,"Panels","Widths")</f>
        <v>Widths</v>
      </c>
      <c r="I170" s="53" t="str">
        <f>IF('Cubicle Worksheet (4)'!$U$9=TRUE,'Cubicle Worksheet (4)'!$O181, IF('Cubicle Worksheet (4)'!$U$11=TRUE,$D167,IF('Cubicle Worksheet (4)'!$AA$10=TRUE,C169,IF('Cubicle Worksheet (4)'!$U$10=TRUE,$D167,IF('Cubicle Worksheet (4)'!$T29&gt;104,$D167,"RR")))))</f>
        <v xml:space="preserve"> </v>
      </c>
      <c r="L170" s="335"/>
      <c r="M170" s="336"/>
      <c r="N170" s="303"/>
      <c r="O170" s="304"/>
      <c r="P170" s="335"/>
      <c r="Q170" s="336"/>
      <c r="R170" s="303"/>
      <c r="S170" s="304"/>
    </row>
    <row r="171" spans="1:19" ht="15" customHeight="1" thickBot="1">
      <c r="C171" s="59"/>
      <c r="D171" s="58"/>
      <c r="E171" s="54"/>
      <c r="F171" s="55"/>
      <c r="G171" s="54"/>
      <c r="H171" s="55"/>
      <c r="I171" s="56"/>
      <c r="L171" s="75"/>
      <c r="M171" s="70"/>
      <c r="N171" s="71"/>
      <c r="O171" s="74"/>
      <c r="P171" s="71"/>
      <c r="Q171" s="72"/>
      <c r="R171" s="73"/>
      <c r="S171" s="70"/>
    </row>
    <row r="172" spans="1:19" ht="15" customHeight="1">
      <c r="C172" s="52" t="s">
        <v>0</v>
      </c>
      <c r="D172" s="318">
        <f>'Cubicle Worksheet (4)'!$A29</f>
        <v>0</v>
      </c>
      <c r="E172" s="319"/>
      <c r="F172" s="319"/>
      <c r="G172" s="319"/>
      <c r="H172" s="320"/>
      <c r="I172" s="337" t="str">
        <f>'Cubicle Worksheet (4)'!$X29</f>
        <v>P4-14</v>
      </c>
      <c r="L172" s="286">
        <f>'Cubicle Worksheet (4)'!$K$4</f>
        <v>0</v>
      </c>
      <c r="M172" s="287"/>
      <c r="N172" s="287"/>
      <c r="O172" s="288"/>
      <c r="P172" s="286">
        <f>'Cubicle Worksheet (4)'!$K$4</f>
        <v>0</v>
      </c>
      <c r="Q172" s="287"/>
      <c r="R172" s="287"/>
      <c r="S172" s="288"/>
    </row>
    <row r="173" spans="1:19" ht="15" customHeight="1">
      <c r="C173" s="51" t="s">
        <v>141</v>
      </c>
      <c r="D173" s="318" t="str">
        <f>IF('Cubicle Worksheet (4)'!$U$9=TRUE,"Double Snaps",IF('Cubicle Worksheet (4)'!$U$11=TRUE,"Snap Tape"," "))</f>
        <v xml:space="preserve"> </v>
      </c>
      <c r="E173" s="319"/>
      <c r="F173" s="320"/>
      <c r="G173" s="54"/>
      <c r="H173" s="55"/>
      <c r="I173" s="338"/>
      <c r="L173" s="289" t="str">
        <f>$I$2</f>
        <v>Ship</v>
      </c>
      <c r="M173" s="290"/>
      <c r="N173" s="291">
        <f>'Cubicle Worksheet (4)'!$AG$5</f>
        <v>0</v>
      </c>
      <c r="O173" s="292"/>
      <c r="P173" s="289" t="str">
        <f>$I$2</f>
        <v>Ship</v>
      </c>
      <c r="Q173" s="290"/>
      <c r="R173" s="291">
        <f>'Cubicle Worksheet (4)'!$AG$5</f>
        <v>0</v>
      </c>
      <c r="S173" s="292"/>
    </row>
    <row r="174" spans="1:19" ht="15" customHeight="1">
      <c r="C174" s="51" t="s">
        <v>131</v>
      </c>
      <c r="D174" s="329" t="str">
        <f>IF('Cubicle Worksheet (4)'!$U$9=TRUE,'Cubicle Worksheet (4)'!$U29-4,'Cubicle Worksheet (4)'!$U29)</f>
        <v xml:space="preserve"> </v>
      </c>
      <c r="E174" s="330"/>
      <c r="F174" s="62"/>
      <c r="G174" s="63"/>
      <c r="H174" s="64"/>
      <c r="I174" s="338"/>
      <c r="J174" s="28"/>
      <c r="L174" s="331" t="str">
        <f>$I172</f>
        <v>P4-14</v>
      </c>
      <c r="M174" s="332"/>
      <c r="N174" s="299" t="s">
        <v>147</v>
      </c>
      <c r="O174" s="300"/>
      <c r="P174" s="331" t="str">
        <f>$I172</f>
        <v>P4-14</v>
      </c>
      <c r="Q174" s="332"/>
      <c r="R174" s="299" t="s">
        <v>148</v>
      </c>
      <c r="S174" s="300"/>
    </row>
    <row r="175" spans="1:19" ht="15" customHeight="1">
      <c r="C175" s="51" t="s">
        <v>29</v>
      </c>
      <c r="D175" s="318">
        <f>'Cubicle Worksheet (4)'!$S$13</f>
        <v>0</v>
      </c>
      <c r="E175" s="319"/>
      <c r="F175" s="319"/>
      <c r="G175" s="319"/>
      <c r="H175" s="320"/>
      <c r="I175" s="317"/>
      <c r="L175" s="333"/>
      <c r="M175" s="334"/>
      <c r="N175" s="301"/>
      <c r="O175" s="302"/>
      <c r="P175" s="333"/>
      <c r="Q175" s="334"/>
      <c r="R175" s="301"/>
      <c r="S175" s="302"/>
    </row>
    <row r="176" spans="1:19" ht="15" customHeight="1" thickBot="1">
      <c r="C176" s="60"/>
      <c r="D176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76" s="61"/>
      <c r="F176" s="61"/>
      <c r="G176" s="65"/>
      <c r="H176" s="65"/>
      <c r="I176" s="66"/>
      <c r="L176" s="335"/>
      <c r="M176" s="336"/>
      <c r="N176" s="303"/>
      <c r="O176" s="304"/>
      <c r="P176" s="335"/>
      <c r="Q176" s="336"/>
      <c r="R176" s="303"/>
      <c r="S176" s="304"/>
    </row>
    <row r="177" spans="1:19" ht="15" customHeight="1"/>
    <row r="178" spans="1:19" ht="15" customHeight="1" thickBot="1"/>
    <row r="179" spans="1:19" ht="15" customHeight="1">
      <c r="A179" s="24" t="s">
        <v>91</v>
      </c>
      <c r="B179" s="24" t="s">
        <v>72</v>
      </c>
      <c r="C179" s="51" t="s">
        <v>74</v>
      </c>
      <c r="D179" s="318">
        <f>'Cubicle Worksheet (4)'!$K$4</f>
        <v>0</v>
      </c>
      <c r="E179" s="319"/>
      <c r="F179" s="319"/>
      <c r="G179" s="319"/>
      <c r="H179" s="320"/>
      <c r="I179" s="53">
        <f>'Cubicle Worksheet (4)'!$AG$5</f>
        <v>0</v>
      </c>
      <c r="J179" s="25"/>
      <c r="L179" s="286">
        <f>'Cubicle Worksheet (4)'!$K$4</f>
        <v>0</v>
      </c>
      <c r="M179" s="287"/>
      <c r="N179" s="287"/>
      <c r="O179" s="288"/>
      <c r="P179" s="286">
        <f>'Cubicle Worksheet (4)'!$K$4</f>
        <v>0</v>
      </c>
      <c r="Q179" s="287"/>
      <c r="R179" s="287"/>
      <c r="S179" s="288"/>
    </row>
    <row r="180" spans="1:19" ht="15" customHeight="1">
      <c r="C180" s="51" t="s">
        <v>75</v>
      </c>
      <c r="D180" s="327" t="str">
        <f>'Cubicle Worksheet (4)'!$Q30</f>
        <v xml:space="preserve"> </v>
      </c>
      <c r="E180" s="328"/>
      <c r="F180" s="69" t="str">
        <f>IF('Cubicle Worksheet (4)'!R30="W","widths"," ")</f>
        <v xml:space="preserve"> </v>
      </c>
      <c r="G180" s="69" t="s">
        <v>37</v>
      </c>
      <c r="H180" s="68" t="str">
        <f>'Cubicle Worksheet (4)'!$T30</f>
        <v xml:space="preserve"> </v>
      </c>
      <c r="I180" s="53" t="str">
        <f>+IF('Cubicle Worksheet (4)'!$Q$38=1,"Ship",IF('Cubicle Worksheet (4)'!$Q$38=2,"Install",IF('Cubicle Worksheet (4)'!$Q$38=3,"Deliver",IF('Cubicle Worksheet (4)'!$Q$38=4,"Will Call"))))</f>
        <v>Ship</v>
      </c>
      <c r="J180" s="26"/>
      <c r="L180" s="289" t="str">
        <f>$I$2</f>
        <v>Ship</v>
      </c>
      <c r="M180" s="290"/>
      <c r="N180" s="291">
        <f>'Cubicle Worksheet (4)'!$AG$5</f>
        <v>0</v>
      </c>
      <c r="O180" s="292"/>
      <c r="P180" s="289" t="str">
        <f>$I$2</f>
        <v>Ship</v>
      </c>
      <c r="Q180" s="290"/>
      <c r="R180" s="291">
        <f>'Cubicle Worksheet (4)'!$AG$5</f>
        <v>0</v>
      </c>
      <c r="S180" s="292"/>
    </row>
    <row r="181" spans="1:19" ht="15" customHeight="1">
      <c r="C181" s="51" t="s">
        <v>76</v>
      </c>
      <c r="D181" s="67" t="str">
        <f>IF('Cubicle Worksheet (4)'!$U$9=TRUE,$D180,IF('Cubicle Worksheet (4)'!$U$11=TRUE,$D180,IF('Cubicle Worksheet (4)'!$U$10=TRUE,$D180,IF($I183="RR",$D180+4,$D180))))</f>
        <v xml:space="preserve"> </v>
      </c>
      <c r="E181" s="54" t="s">
        <v>37</v>
      </c>
      <c r="F181" s="55" t="str">
        <f>IF('Cubicle Worksheet (4)'!$U$9=TRUE,($H180-$D187)+4,IF('Cubicle Worksheet (4)'!$U$10=TRUE,$H180+7,IF('Cubicle Worksheet (4)'!$B30&gt;0,($H180-$D187)+4," ")))</f>
        <v xml:space="preserve"> </v>
      </c>
      <c r="G181" s="54"/>
      <c r="H181" s="54"/>
      <c r="I181" s="56"/>
      <c r="L181" s="331" t="str">
        <f>$I185</f>
        <v>P4-15</v>
      </c>
      <c r="M181" s="332"/>
      <c r="N181" s="299" t="s">
        <v>145</v>
      </c>
      <c r="O181" s="300"/>
      <c r="P181" s="331" t="str">
        <f>$I185</f>
        <v>P4-15</v>
      </c>
      <c r="Q181" s="332"/>
      <c r="R181" s="299" t="s">
        <v>146</v>
      </c>
      <c r="S181" s="300"/>
    </row>
    <row r="182" spans="1:19" ht="15" customHeight="1">
      <c r="C182" s="57" t="str">
        <f>IF('Cubicle Worksheet (4)'!$AA$10=TRUE,ROUNDUP('Cubicle Worksheet (4)'!$Q30/'Cubicle Worksheet (4)'!$AA$11,1)," ")</f>
        <v xml:space="preserve"> </v>
      </c>
      <c r="D182" s="69" t="str">
        <f>IF('Cubicle Worksheet (4)'!$U$9=TRUE,"width", IF('Cubicle Worksheet (4)'!$U$11=TRUE,"width",IF('Cubicle Worksheet (4)'!$U$10=TRUE,"width",IF('Cubicle Worksheet (4)'!$T30&gt;104,"width"," "))))</f>
        <v>width</v>
      </c>
      <c r="E182" s="54"/>
      <c r="F182" s="55"/>
      <c r="G182" s="54"/>
      <c r="H182" s="54"/>
      <c r="I182" s="56"/>
      <c r="L182" s="333"/>
      <c r="M182" s="334"/>
      <c r="N182" s="301"/>
      <c r="O182" s="302"/>
      <c r="P182" s="333"/>
      <c r="Q182" s="334"/>
      <c r="R182" s="301"/>
      <c r="S182" s="302"/>
    </row>
    <row r="183" spans="1:19" ht="15" customHeight="1" thickBot="1">
      <c r="C183" s="325">
        <f>'Cubicle Worksheet (4)'!$W30</f>
        <v>0</v>
      </c>
      <c r="D183" s="326"/>
      <c r="E183" s="326"/>
      <c r="F183" s="326"/>
      <c r="G183" s="54"/>
      <c r="H183" s="50" t="str">
        <f>IF('Cubicle Worksheet (4)'!$U$9=TRUE,"Panels","Widths")</f>
        <v>Widths</v>
      </c>
      <c r="I183" s="53" t="str">
        <f>IF('Cubicle Worksheet (4)'!$U$9=TRUE,'Cubicle Worksheet (4)'!$O194, IF('Cubicle Worksheet (4)'!$U$11=TRUE,$D180,IF('Cubicle Worksheet (4)'!$AA$10=TRUE,C182,IF('Cubicle Worksheet (4)'!$U$10=TRUE,$D180,IF('Cubicle Worksheet (4)'!$T30&gt;104,$D180,"RR")))))</f>
        <v xml:space="preserve"> </v>
      </c>
      <c r="L183" s="335"/>
      <c r="M183" s="336"/>
      <c r="N183" s="303"/>
      <c r="O183" s="304"/>
      <c r="P183" s="335"/>
      <c r="Q183" s="336"/>
      <c r="R183" s="303"/>
      <c r="S183" s="304"/>
    </row>
    <row r="184" spans="1:19" ht="15" customHeight="1" thickBot="1">
      <c r="C184" s="59"/>
      <c r="D184" s="58"/>
      <c r="E184" s="54"/>
      <c r="F184" s="55"/>
      <c r="G184" s="54"/>
      <c r="H184" s="55"/>
      <c r="I184" s="56"/>
      <c r="L184" s="75"/>
      <c r="M184" s="70"/>
      <c r="N184" s="71"/>
      <c r="O184" s="74"/>
      <c r="P184" s="71"/>
      <c r="Q184" s="72"/>
      <c r="R184" s="73"/>
      <c r="S184" s="70"/>
    </row>
    <row r="185" spans="1:19" ht="15" customHeight="1">
      <c r="C185" s="52" t="s">
        <v>0</v>
      </c>
      <c r="D185" s="318">
        <f>'Cubicle Worksheet (4)'!$A30</f>
        <v>0</v>
      </c>
      <c r="E185" s="319"/>
      <c r="F185" s="319"/>
      <c r="G185" s="319"/>
      <c r="H185" s="320"/>
      <c r="I185" s="337" t="str">
        <f>'Cubicle Worksheet (4)'!$X30</f>
        <v>P4-15</v>
      </c>
      <c r="L185" s="286">
        <f>'Cubicle Worksheet (4)'!$K$4</f>
        <v>0</v>
      </c>
      <c r="M185" s="287"/>
      <c r="N185" s="287"/>
      <c r="O185" s="288"/>
      <c r="P185" s="286">
        <f>'Cubicle Worksheet (4)'!$K$4</f>
        <v>0</v>
      </c>
      <c r="Q185" s="287"/>
      <c r="R185" s="287"/>
      <c r="S185" s="288"/>
    </row>
    <row r="186" spans="1:19" ht="15" customHeight="1">
      <c r="C186" s="51" t="s">
        <v>141</v>
      </c>
      <c r="D186" s="318" t="str">
        <f>IF('Cubicle Worksheet (4)'!$U$9=TRUE,"Double Snaps",IF('Cubicle Worksheet (4)'!$U$11=TRUE,"Snap Tape"," "))</f>
        <v xml:space="preserve"> </v>
      </c>
      <c r="E186" s="319"/>
      <c r="F186" s="320"/>
      <c r="G186" s="54"/>
      <c r="H186" s="55"/>
      <c r="I186" s="338"/>
      <c r="L186" s="289" t="str">
        <f>$I$2</f>
        <v>Ship</v>
      </c>
      <c r="M186" s="290"/>
      <c r="N186" s="291">
        <f>'Cubicle Worksheet (4)'!$AG$5</f>
        <v>0</v>
      </c>
      <c r="O186" s="292"/>
      <c r="P186" s="289" t="str">
        <f>$I$2</f>
        <v>Ship</v>
      </c>
      <c r="Q186" s="290"/>
      <c r="R186" s="291">
        <f>'Cubicle Worksheet (4)'!$AG$5</f>
        <v>0</v>
      </c>
      <c r="S186" s="292"/>
    </row>
    <row r="187" spans="1:19" ht="15" customHeight="1">
      <c r="C187" s="51" t="s">
        <v>131</v>
      </c>
      <c r="D187" s="329" t="str">
        <f>IF('Cubicle Worksheet (4)'!$U$9=TRUE,'Cubicle Worksheet (4)'!$U30-4,'Cubicle Worksheet (4)'!$U30)</f>
        <v xml:space="preserve"> </v>
      </c>
      <c r="E187" s="330"/>
      <c r="F187" s="62"/>
      <c r="G187" s="63"/>
      <c r="H187" s="64"/>
      <c r="I187" s="338"/>
      <c r="J187" s="28"/>
      <c r="L187" s="331" t="str">
        <f>$I185</f>
        <v>P4-15</v>
      </c>
      <c r="M187" s="332"/>
      <c r="N187" s="299" t="s">
        <v>147</v>
      </c>
      <c r="O187" s="300"/>
      <c r="P187" s="331" t="str">
        <f>$I185</f>
        <v>P4-15</v>
      </c>
      <c r="Q187" s="332"/>
      <c r="R187" s="299" t="s">
        <v>148</v>
      </c>
      <c r="S187" s="300"/>
    </row>
    <row r="188" spans="1:19" ht="15" customHeight="1">
      <c r="C188" s="51" t="s">
        <v>29</v>
      </c>
      <c r="D188" s="318">
        <f>'Cubicle Worksheet (4)'!$S$13</f>
        <v>0</v>
      </c>
      <c r="E188" s="319"/>
      <c r="F188" s="319"/>
      <c r="G188" s="319"/>
      <c r="H188" s="320"/>
      <c r="I188" s="317"/>
      <c r="L188" s="333"/>
      <c r="M188" s="334"/>
      <c r="N188" s="301"/>
      <c r="O188" s="302"/>
      <c r="P188" s="333"/>
      <c r="Q188" s="334"/>
      <c r="R188" s="301"/>
      <c r="S188" s="302"/>
    </row>
    <row r="189" spans="1:19" ht="15" customHeight="1" thickBot="1">
      <c r="C189" s="60"/>
      <c r="D189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189" s="61"/>
      <c r="F189" s="61"/>
      <c r="G189" s="65"/>
      <c r="H189" s="65"/>
      <c r="I189" s="66"/>
      <c r="L189" s="335"/>
      <c r="M189" s="336"/>
      <c r="N189" s="303"/>
      <c r="O189" s="304"/>
      <c r="P189" s="335"/>
      <c r="Q189" s="336"/>
      <c r="R189" s="303"/>
      <c r="S189" s="304"/>
    </row>
    <row r="190" spans="1:19" ht="15" customHeight="1"/>
    <row r="191" spans="1:19" ht="15" customHeight="1" thickBot="1">
      <c r="O191" s="30" t="s">
        <v>77</v>
      </c>
    </row>
    <row r="192" spans="1:19" ht="15" customHeight="1">
      <c r="A192" s="24" t="s">
        <v>92</v>
      </c>
      <c r="B192" s="24" t="s">
        <v>149</v>
      </c>
      <c r="C192" s="51" t="s">
        <v>74</v>
      </c>
      <c r="D192" s="318">
        <f>'Cubicle Worksheet (4)'!$K$4</f>
        <v>0</v>
      </c>
      <c r="E192" s="319"/>
      <c r="F192" s="319"/>
      <c r="G192" s="319"/>
      <c r="H192" s="320"/>
      <c r="I192" s="53">
        <f>'Cubicle Worksheet (4)'!$AG$5</f>
        <v>0</v>
      </c>
      <c r="J192" s="25"/>
      <c r="L192" s="286">
        <f>'Cubicle Worksheet (4)'!$K$4</f>
        <v>0</v>
      </c>
      <c r="M192" s="287"/>
      <c r="N192" s="287"/>
      <c r="O192" s="288"/>
      <c r="P192" s="286">
        <f>'Cubicle Worksheet (4)'!$K$4</f>
        <v>0</v>
      </c>
      <c r="Q192" s="287"/>
      <c r="R192" s="287"/>
      <c r="S192" s="288"/>
    </row>
    <row r="193" spans="1:19" ht="15" customHeight="1">
      <c r="C193" s="51" t="s">
        <v>75</v>
      </c>
      <c r="D193" s="327" t="str">
        <f>'Cubicle Worksheet (4)'!$Q31</f>
        <v xml:space="preserve"> </v>
      </c>
      <c r="E193" s="328"/>
      <c r="F193" s="69" t="str">
        <f>IF('Cubicle Worksheet (4)'!R31="W","widths"," ")</f>
        <v xml:space="preserve"> </v>
      </c>
      <c r="G193" s="69" t="s">
        <v>37</v>
      </c>
      <c r="H193" s="68" t="str">
        <f>'Cubicle Worksheet (4)'!$T31</f>
        <v xml:space="preserve"> </v>
      </c>
      <c r="I193" s="53" t="str">
        <f>+IF('Cubicle Worksheet (4)'!$Q$38=1,"Ship",IF('Cubicle Worksheet (4)'!$Q$38=2,"Install",IF('Cubicle Worksheet (4)'!$Q$38=3,"Deliver",IF('Cubicle Worksheet (4)'!$Q$38=4,"Will Call"))))</f>
        <v>Ship</v>
      </c>
      <c r="J193" s="26"/>
      <c r="L193" s="289" t="str">
        <f>$I$2</f>
        <v>Ship</v>
      </c>
      <c r="M193" s="290"/>
      <c r="N193" s="291">
        <f>'Cubicle Worksheet (4)'!$AG$5</f>
        <v>0</v>
      </c>
      <c r="O193" s="292"/>
      <c r="P193" s="289" t="str">
        <f>$I$2</f>
        <v>Ship</v>
      </c>
      <c r="Q193" s="290"/>
      <c r="R193" s="291">
        <f>'Cubicle Worksheet (4)'!$AG$5</f>
        <v>0</v>
      </c>
      <c r="S193" s="292"/>
    </row>
    <row r="194" spans="1:19" ht="15" customHeight="1">
      <c r="C194" s="51" t="s">
        <v>76</v>
      </c>
      <c r="D194" s="67" t="str">
        <f>IF('Cubicle Worksheet (4)'!$U$9=TRUE,$D193,IF('Cubicle Worksheet (4)'!$U$11=TRUE,$D193,IF('Cubicle Worksheet (4)'!$U$10=TRUE,$D193,IF($I196="RR",$D193+4,$D193))))</f>
        <v xml:space="preserve"> </v>
      </c>
      <c r="E194" s="54" t="s">
        <v>37</v>
      </c>
      <c r="F194" s="55" t="str">
        <f>IF('Cubicle Worksheet (4)'!$U$9=TRUE,($H193-$D200)+4,IF('Cubicle Worksheet (4)'!$U$10=TRUE,$H193+7,IF('Cubicle Worksheet (4)'!$B31&gt;0,($H193-$D200)+4," ")))</f>
        <v xml:space="preserve"> </v>
      </c>
      <c r="G194" s="54"/>
      <c r="H194" s="54"/>
      <c r="I194" s="56"/>
      <c r="L194" s="331" t="str">
        <f>$I198</f>
        <v>P4-16</v>
      </c>
      <c r="M194" s="332"/>
      <c r="N194" s="299" t="s">
        <v>145</v>
      </c>
      <c r="O194" s="300"/>
      <c r="P194" s="331" t="str">
        <f>$I198</f>
        <v>P4-16</v>
      </c>
      <c r="Q194" s="332"/>
      <c r="R194" s="299" t="s">
        <v>146</v>
      </c>
      <c r="S194" s="300"/>
    </row>
    <row r="195" spans="1:19" ht="15" customHeight="1">
      <c r="C195" s="57" t="str">
        <f>IF('Cubicle Worksheet (4)'!$AA$10=TRUE,ROUNDUP('Cubicle Worksheet (4)'!$Q31/'Cubicle Worksheet (4)'!$AA$11,1)," ")</f>
        <v xml:space="preserve"> </v>
      </c>
      <c r="D195" s="69" t="str">
        <f>IF('Cubicle Worksheet (4)'!$U$9=TRUE,"width", IF('Cubicle Worksheet (4)'!$U$11=TRUE,"width",IF('Cubicle Worksheet (4)'!$U$10=TRUE,"width",IF('Cubicle Worksheet (4)'!$T31&gt;104,"width"," "))))</f>
        <v>width</v>
      </c>
      <c r="E195" s="54"/>
      <c r="F195" s="55"/>
      <c r="G195" s="54"/>
      <c r="H195" s="54"/>
      <c r="I195" s="56"/>
      <c r="L195" s="333"/>
      <c r="M195" s="334"/>
      <c r="N195" s="301"/>
      <c r="O195" s="302"/>
      <c r="P195" s="333"/>
      <c r="Q195" s="334"/>
      <c r="R195" s="301"/>
      <c r="S195" s="302"/>
    </row>
    <row r="196" spans="1:19" ht="15" customHeight="1" thickBot="1">
      <c r="C196" s="325">
        <f>'Cubicle Worksheet (4)'!$W31</f>
        <v>0</v>
      </c>
      <c r="D196" s="326"/>
      <c r="E196" s="326"/>
      <c r="F196" s="326"/>
      <c r="G196" s="54"/>
      <c r="H196" s="50" t="str">
        <f>IF('Cubicle Worksheet (4)'!$U$9=TRUE,"Panels","Widths")</f>
        <v>Widths</v>
      </c>
      <c r="I196" s="53" t="str">
        <f>IF('Cubicle Worksheet (4)'!$U$9=TRUE,'Cubicle Worksheet (4)'!$O207, IF('Cubicle Worksheet (4)'!$U$11=TRUE,$D193,IF('Cubicle Worksheet (4)'!$AA$10=TRUE,C195,IF('Cubicle Worksheet (4)'!$U$10=TRUE,$D193,IF('Cubicle Worksheet (4)'!$T31&gt;104,$D193,"RR")))))</f>
        <v xml:space="preserve"> </v>
      </c>
      <c r="L196" s="335"/>
      <c r="M196" s="336"/>
      <c r="N196" s="303"/>
      <c r="O196" s="304"/>
      <c r="P196" s="335"/>
      <c r="Q196" s="336"/>
      <c r="R196" s="303"/>
      <c r="S196" s="304"/>
    </row>
    <row r="197" spans="1:19" ht="15" customHeight="1" thickBot="1">
      <c r="C197" s="59"/>
      <c r="D197" s="58"/>
      <c r="E197" s="54"/>
      <c r="F197" s="55"/>
      <c r="G197" s="54"/>
      <c r="H197" s="55"/>
      <c r="I197" s="56"/>
      <c r="L197" s="75"/>
      <c r="M197" s="70"/>
      <c r="N197" s="71"/>
      <c r="O197" s="74"/>
      <c r="P197" s="71"/>
      <c r="Q197" s="72"/>
      <c r="R197" s="73"/>
      <c r="S197" s="70"/>
    </row>
    <row r="198" spans="1:19" ht="15" customHeight="1">
      <c r="C198" s="52" t="s">
        <v>0</v>
      </c>
      <c r="D198" s="318">
        <f>'Cubicle Worksheet (4)'!$A31</f>
        <v>0</v>
      </c>
      <c r="E198" s="319"/>
      <c r="F198" s="319"/>
      <c r="G198" s="319"/>
      <c r="H198" s="320"/>
      <c r="I198" s="337" t="str">
        <f>'Cubicle Worksheet (4)'!$X31</f>
        <v>P4-16</v>
      </c>
      <c r="L198" s="286">
        <f>'Cubicle Worksheet (4)'!$K$4</f>
        <v>0</v>
      </c>
      <c r="M198" s="287"/>
      <c r="N198" s="287"/>
      <c r="O198" s="288"/>
      <c r="P198" s="286">
        <f>'Cubicle Worksheet (4)'!$K$4</f>
        <v>0</v>
      </c>
      <c r="Q198" s="287"/>
      <c r="R198" s="287"/>
      <c r="S198" s="288"/>
    </row>
    <row r="199" spans="1:19" ht="15" customHeight="1">
      <c r="C199" s="51" t="s">
        <v>141</v>
      </c>
      <c r="D199" s="318" t="str">
        <f>IF('Cubicle Worksheet (4)'!$U$9=TRUE,"Double Snaps",IF('Cubicle Worksheet (4)'!$U$11=TRUE,"Snap Tape"," "))</f>
        <v xml:space="preserve"> </v>
      </c>
      <c r="E199" s="319"/>
      <c r="F199" s="320"/>
      <c r="G199" s="54"/>
      <c r="H199" s="55"/>
      <c r="I199" s="338"/>
      <c r="L199" s="289" t="str">
        <f>$I$2</f>
        <v>Ship</v>
      </c>
      <c r="M199" s="290"/>
      <c r="N199" s="291">
        <f>'Cubicle Worksheet (4)'!$AG$5</f>
        <v>0</v>
      </c>
      <c r="O199" s="292"/>
      <c r="P199" s="289" t="str">
        <f>$I$2</f>
        <v>Ship</v>
      </c>
      <c r="Q199" s="290"/>
      <c r="R199" s="291">
        <f>'Cubicle Worksheet (4)'!$AG$5</f>
        <v>0</v>
      </c>
      <c r="S199" s="292"/>
    </row>
    <row r="200" spans="1:19" ht="15" customHeight="1">
      <c r="C200" s="51" t="s">
        <v>131</v>
      </c>
      <c r="D200" s="329" t="str">
        <f>IF('Cubicle Worksheet (4)'!$U$9=TRUE,'Cubicle Worksheet (4)'!$U31-4,'Cubicle Worksheet (4)'!$U31)</f>
        <v xml:space="preserve"> </v>
      </c>
      <c r="E200" s="330"/>
      <c r="F200" s="62"/>
      <c r="G200" s="63"/>
      <c r="H200" s="64"/>
      <c r="I200" s="338"/>
      <c r="J200" s="28"/>
      <c r="L200" s="331" t="str">
        <f>$I198</f>
        <v>P4-16</v>
      </c>
      <c r="M200" s="332"/>
      <c r="N200" s="299" t="s">
        <v>147</v>
      </c>
      <c r="O200" s="300"/>
      <c r="P200" s="331" t="str">
        <f>$I198</f>
        <v>P4-16</v>
      </c>
      <c r="Q200" s="332"/>
      <c r="R200" s="299" t="s">
        <v>148</v>
      </c>
      <c r="S200" s="300"/>
    </row>
    <row r="201" spans="1:19" ht="15" customHeight="1">
      <c r="C201" s="51" t="s">
        <v>29</v>
      </c>
      <c r="D201" s="318">
        <f>'Cubicle Worksheet (4)'!$S$13</f>
        <v>0</v>
      </c>
      <c r="E201" s="319"/>
      <c r="F201" s="319"/>
      <c r="G201" s="319"/>
      <c r="H201" s="320"/>
      <c r="I201" s="317"/>
      <c r="L201" s="333"/>
      <c r="M201" s="334"/>
      <c r="N201" s="301"/>
      <c r="O201" s="302"/>
      <c r="P201" s="333"/>
      <c r="Q201" s="334"/>
      <c r="R201" s="301"/>
      <c r="S201" s="302"/>
    </row>
    <row r="202" spans="1:19" ht="15" customHeight="1" thickBot="1">
      <c r="C202" s="60"/>
      <c r="D202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202" s="61"/>
      <c r="F202" s="61"/>
      <c r="G202" s="65"/>
      <c r="H202" s="65"/>
      <c r="I202" s="66"/>
      <c r="L202" s="335"/>
      <c r="M202" s="336"/>
      <c r="N202" s="303"/>
      <c r="O202" s="304"/>
      <c r="P202" s="335"/>
      <c r="Q202" s="336"/>
      <c r="R202" s="303"/>
      <c r="S202" s="304"/>
    </row>
    <row r="203" spans="1:19" ht="15" customHeight="1">
      <c r="C203" s="58"/>
      <c r="D203" s="80"/>
      <c r="E203" s="55"/>
      <c r="F203" s="55"/>
      <c r="G203" s="58"/>
      <c r="H203" s="58"/>
      <c r="I203" s="58"/>
      <c r="L203" s="81"/>
      <c r="M203" s="81"/>
      <c r="N203" s="76"/>
      <c r="O203" s="76"/>
      <c r="P203" s="81"/>
      <c r="Q203" s="81"/>
      <c r="R203" s="76"/>
      <c r="S203" s="76"/>
    </row>
    <row r="204" spans="1:19" ht="15" customHeight="1" thickBot="1"/>
    <row r="205" spans="1:19" ht="15" customHeight="1">
      <c r="A205" s="24" t="s">
        <v>93</v>
      </c>
      <c r="B205" s="24" t="s">
        <v>150</v>
      </c>
      <c r="C205" s="51" t="s">
        <v>74</v>
      </c>
      <c r="D205" s="318">
        <f>'Cubicle Worksheet (4)'!$K$4</f>
        <v>0</v>
      </c>
      <c r="E205" s="319"/>
      <c r="F205" s="319"/>
      <c r="G205" s="319"/>
      <c r="H205" s="320"/>
      <c r="I205" s="53">
        <f>'Cubicle Worksheet (4)'!$AG$5</f>
        <v>0</v>
      </c>
      <c r="J205" s="25"/>
      <c r="L205" s="286">
        <f>'Cubicle Worksheet (4)'!$K$4</f>
        <v>0</v>
      </c>
      <c r="M205" s="287"/>
      <c r="N205" s="287"/>
      <c r="O205" s="288"/>
      <c r="P205" s="286">
        <f>'Cubicle Worksheet (4)'!$K$4</f>
        <v>0</v>
      </c>
      <c r="Q205" s="287"/>
      <c r="R205" s="287"/>
      <c r="S205" s="288"/>
    </row>
    <row r="206" spans="1:19" ht="15" customHeight="1">
      <c r="C206" s="51" t="s">
        <v>75</v>
      </c>
      <c r="D206" s="327" t="str">
        <f>'Cubicle Worksheet (4)'!$Q32</f>
        <v xml:space="preserve"> </v>
      </c>
      <c r="E206" s="328"/>
      <c r="F206" s="69" t="str">
        <f>IF('Cubicle Worksheet (4)'!R32="W","widths"," ")</f>
        <v xml:space="preserve"> </v>
      </c>
      <c r="G206" s="69" t="s">
        <v>37</v>
      </c>
      <c r="H206" s="68" t="str">
        <f>'Cubicle Worksheet (4)'!$T32</f>
        <v xml:space="preserve"> </v>
      </c>
      <c r="I206" s="53" t="str">
        <f>+IF('Cubicle Worksheet (4)'!$Q$38=1,"Ship",IF('Cubicle Worksheet (4)'!$Q$38=2,"Install",IF('Cubicle Worksheet (4)'!$Q$38=3,"Deliver",IF('Cubicle Worksheet (4)'!$Q$38=4,"Will Call"))))</f>
        <v>Ship</v>
      </c>
      <c r="J206" s="26"/>
      <c r="L206" s="289" t="str">
        <f>$I$2</f>
        <v>Ship</v>
      </c>
      <c r="M206" s="290"/>
      <c r="N206" s="291">
        <f>'Cubicle Worksheet (4)'!$AG$5</f>
        <v>0</v>
      </c>
      <c r="O206" s="292"/>
      <c r="P206" s="289" t="str">
        <f>$I$2</f>
        <v>Ship</v>
      </c>
      <c r="Q206" s="290"/>
      <c r="R206" s="291">
        <f>'Cubicle Worksheet (4)'!$AG$5</f>
        <v>0</v>
      </c>
      <c r="S206" s="292"/>
    </row>
    <row r="207" spans="1:19" ht="15" customHeight="1">
      <c r="C207" s="51" t="s">
        <v>76</v>
      </c>
      <c r="D207" s="67" t="str">
        <f>IF('Cubicle Worksheet (4)'!$U$9=TRUE,$D206,IF('Cubicle Worksheet (4)'!$U$11=TRUE,$D206,IF('Cubicle Worksheet (4)'!$U$10=TRUE,$D206,IF($I209="RR",$D206+4,$D206))))</f>
        <v xml:space="preserve"> </v>
      </c>
      <c r="E207" s="54" t="s">
        <v>37</v>
      </c>
      <c r="F207" s="55" t="str">
        <f>IF('Cubicle Worksheet (4)'!$U$9=TRUE,($H206-$D213)+4,IF('Cubicle Worksheet (4)'!$U$10=TRUE,$H206+7,IF('Cubicle Worksheet (4)'!$B32&gt;0,($H206-$D213)+4," ")))</f>
        <v xml:space="preserve"> </v>
      </c>
      <c r="G207" s="54"/>
      <c r="H207" s="54"/>
      <c r="I207" s="56"/>
      <c r="L207" s="331" t="str">
        <f>$I211</f>
        <v>P4-17</v>
      </c>
      <c r="M207" s="332"/>
      <c r="N207" s="299" t="s">
        <v>145</v>
      </c>
      <c r="O207" s="300"/>
      <c r="P207" s="331" t="str">
        <f>$I211</f>
        <v>P4-17</v>
      </c>
      <c r="Q207" s="332"/>
      <c r="R207" s="299" t="s">
        <v>146</v>
      </c>
      <c r="S207" s="300"/>
    </row>
    <row r="208" spans="1:19" ht="15" customHeight="1">
      <c r="C208" s="57" t="str">
        <f>IF('Cubicle Worksheet (4)'!$AA$10=TRUE,ROUNDUP('Cubicle Worksheet (4)'!$Q32/'Cubicle Worksheet (4)'!$AA$11,1)," ")</f>
        <v xml:space="preserve"> </v>
      </c>
      <c r="D208" s="69" t="str">
        <f>IF('Cubicle Worksheet (4)'!$U$9=TRUE,"width", IF('Cubicle Worksheet (4)'!$U$11=TRUE,"width",IF('Cubicle Worksheet (4)'!$U$10=TRUE,"width",IF('Cubicle Worksheet (4)'!$T32&gt;104,"width"," "))))</f>
        <v>width</v>
      </c>
      <c r="E208" s="54"/>
      <c r="F208" s="55"/>
      <c r="G208" s="54"/>
      <c r="H208" s="54"/>
      <c r="I208" s="56"/>
      <c r="L208" s="333"/>
      <c r="M208" s="334"/>
      <c r="N208" s="301"/>
      <c r="O208" s="302"/>
      <c r="P208" s="333"/>
      <c r="Q208" s="334"/>
      <c r="R208" s="301"/>
      <c r="S208" s="302"/>
    </row>
    <row r="209" spans="1:19" ht="15" customHeight="1" thickBot="1">
      <c r="C209" s="325">
        <f>'Cubicle Worksheet (4)'!$W32</f>
        <v>0</v>
      </c>
      <c r="D209" s="326"/>
      <c r="E209" s="326"/>
      <c r="F209" s="326"/>
      <c r="G209" s="54"/>
      <c r="H209" s="50" t="str">
        <f>IF('Cubicle Worksheet (4)'!$U$9=TRUE,"Panels","Widths")</f>
        <v>Widths</v>
      </c>
      <c r="I209" s="53" t="str">
        <f>IF('Cubicle Worksheet (4)'!$U$9=TRUE,'Cubicle Worksheet (4)'!$O220, IF('Cubicle Worksheet (4)'!$U$11=TRUE,$D206,IF('Cubicle Worksheet (4)'!$AA$10=TRUE,C208,IF('Cubicle Worksheet (4)'!$U$10=TRUE,$D206,IF('Cubicle Worksheet (4)'!$T32&gt;104,$D206,"RR")))))</f>
        <v xml:space="preserve"> </v>
      </c>
      <c r="L209" s="335"/>
      <c r="M209" s="336"/>
      <c r="N209" s="303"/>
      <c r="O209" s="304"/>
      <c r="P209" s="335"/>
      <c r="Q209" s="336"/>
      <c r="R209" s="303"/>
      <c r="S209" s="304"/>
    </row>
    <row r="210" spans="1:19" ht="15" customHeight="1" thickBot="1">
      <c r="C210" s="59"/>
      <c r="D210" s="58"/>
      <c r="E210" s="54"/>
      <c r="F210" s="55"/>
      <c r="G210" s="54"/>
      <c r="H210" s="55"/>
      <c r="I210" s="56"/>
      <c r="L210" s="75"/>
      <c r="M210" s="70"/>
      <c r="N210" s="71"/>
      <c r="O210" s="74"/>
      <c r="P210" s="71"/>
      <c r="Q210" s="72"/>
      <c r="R210" s="73"/>
      <c r="S210" s="70"/>
    </row>
    <row r="211" spans="1:19" ht="15" customHeight="1">
      <c r="C211" s="52" t="s">
        <v>0</v>
      </c>
      <c r="D211" s="318">
        <f>'Cubicle Worksheet (4)'!$A32</f>
        <v>0</v>
      </c>
      <c r="E211" s="319"/>
      <c r="F211" s="319"/>
      <c r="G211" s="319"/>
      <c r="H211" s="320"/>
      <c r="I211" s="337" t="str">
        <f>'Cubicle Worksheet (4)'!$X32</f>
        <v>P4-17</v>
      </c>
      <c r="L211" s="286">
        <f>'Cubicle Worksheet (4)'!$K$4</f>
        <v>0</v>
      </c>
      <c r="M211" s="287"/>
      <c r="N211" s="287"/>
      <c r="O211" s="288"/>
      <c r="P211" s="286">
        <f>'Cubicle Worksheet (4)'!$K$4</f>
        <v>0</v>
      </c>
      <c r="Q211" s="287"/>
      <c r="R211" s="287"/>
      <c r="S211" s="288"/>
    </row>
    <row r="212" spans="1:19" ht="15" customHeight="1">
      <c r="C212" s="51" t="s">
        <v>141</v>
      </c>
      <c r="D212" s="318" t="str">
        <f>IF('Cubicle Worksheet (4)'!$U$9=TRUE,"Double Snaps",IF('Cubicle Worksheet (4)'!$U$11=TRUE,"Snap Tape"," "))</f>
        <v xml:space="preserve"> </v>
      </c>
      <c r="E212" s="319"/>
      <c r="F212" s="320"/>
      <c r="G212" s="54"/>
      <c r="H212" s="55"/>
      <c r="I212" s="338"/>
      <c r="L212" s="289" t="str">
        <f>$I$2</f>
        <v>Ship</v>
      </c>
      <c r="M212" s="290"/>
      <c r="N212" s="291">
        <f>'Cubicle Worksheet (4)'!$AG$5</f>
        <v>0</v>
      </c>
      <c r="O212" s="292"/>
      <c r="P212" s="289" t="str">
        <f>$I$2</f>
        <v>Ship</v>
      </c>
      <c r="Q212" s="290"/>
      <c r="R212" s="291">
        <f>'Cubicle Worksheet (4)'!$AG$5</f>
        <v>0</v>
      </c>
      <c r="S212" s="292"/>
    </row>
    <row r="213" spans="1:19" ht="15" customHeight="1">
      <c r="C213" s="51" t="s">
        <v>131</v>
      </c>
      <c r="D213" s="329" t="str">
        <f>IF('Cubicle Worksheet (4)'!$U$9=TRUE,'Cubicle Worksheet (4)'!$U32-4,'Cubicle Worksheet (4)'!$U32)</f>
        <v xml:space="preserve"> </v>
      </c>
      <c r="E213" s="330"/>
      <c r="F213" s="62"/>
      <c r="G213" s="63"/>
      <c r="H213" s="64"/>
      <c r="I213" s="338"/>
      <c r="J213" s="28"/>
      <c r="L213" s="331" t="str">
        <f>$I211</f>
        <v>P4-17</v>
      </c>
      <c r="M213" s="332"/>
      <c r="N213" s="299" t="s">
        <v>147</v>
      </c>
      <c r="O213" s="300"/>
      <c r="P213" s="331" t="str">
        <f>$I211</f>
        <v>P4-17</v>
      </c>
      <c r="Q213" s="332"/>
      <c r="R213" s="299" t="s">
        <v>148</v>
      </c>
      <c r="S213" s="300"/>
    </row>
    <row r="214" spans="1:19" ht="15" customHeight="1">
      <c r="C214" s="51" t="s">
        <v>29</v>
      </c>
      <c r="D214" s="318">
        <f>'Cubicle Worksheet (4)'!$S$13</f>
        <v>0</v>
      </c>
      <c r="E214" s="319"/>
      <c r="F214" s="319"/>
      <c r="G214" s="319"/>
      <c r="H214" s="320"/>
      <c r="I214" s="317"/>
      <c r="L214" s="333"/>
      <c r="M214" s="334"/>
      <c r="N214" s="301"/>
      <c r="O214" s="302"/>
      <c r="P214" s="333"/>
      <c r="Q214" s="334"/>
      <c r="R214" s="301"/>
      <c r="S214" s="302"/>
    </row>
    <row r="215" spans="1:19" ht="15" customHeight="1" thickBot="1">
      <c r="C215" s="60"/>
      <c r="D215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215" s="61"/>
      <c r="F215" s="61"/>
      <c r="G215" s="65"/>
      <c r="H215" s="65"/>
      <c r="I215" s="66"/>
      <c r="L215" s="335"/>
      <c r="M215" s="336"/>
      <c r="N215" s="303"/>
      <c r="O215" s="304"/>
      <c r="P215" s="335"/>
      <c r="Q215" s="336"/>
      <c r="R215" s="303"/>
      <c r="S215" s="304"/>
    </row>
    <row r="216" spans="1:19" ht="15" customHeight="1"/>
    <row r="217" spans="1:19" ht="15" customHeight="1" thickBot="1"/>
    <row r="218" spans="1:19" ht="15" customHeight="1">
      <c r="A218" s="24" t="s">
        <v>94</v>
      </c>
      <c r="B218" s="24" t="s">
        <v>151</v>
      </c>
      <c r="C218" s="51" t="s">
        <v>74</v>
      </c>
      <c r="D218" s="318">
        <f>'Cubicle Worksheet (4)'!$K$4</f>
        <v>0</v>
      </c>
      <c r="E218" s="319"/>
      <c r="F218" s="319"/>
      <c r="G218" s="319"/>
      <c r="H218" s="320"/>
      <c r="I218" s="53">
        <f>'Cubicle Worksheet (4)'!$AG$5</f>
        <v>0</v>
      </c>
      <c r="J218" s="25"/>
      <c r="L218" s="286">
        <f>'Cubicle Worksheet (4)'!$K$4</f>
        <v>0</v>
      </c>
      <c r="M218" s="287"/>
      <c r="N218" s="287"/>
      <c r="O218" s="288"/>
      <c r="P218" s="286">
        <f>'Cubicle Worksheet (4)'!$K$4</f>
        <v>0</v>
      </c>
      <c r="Q218" s="287"/>
      <c r="R218" s="287"/>
      <c r="S218" s="288"/>
    </row>
    <row r="219" spans="1:19" ht="15" customHeight="1">
      <c r="C219" s="51" t="s">
        <v>75</v>
      </c>
      <c r="D219" s="327" t="str">
        <f>'Cubicle Worksheet (4)'!$Q33</f>
        <v xml:space="preserve"> </v>
      </c>
      <c r="E219" s="328"/>
      <c r="F219" s="69" t="str">
        <f>IF('Cubicle Worksheet (4)'!R33="W","widths"," ")</f>
        <v xml:space="preserve"> </v>
      </c>
      <c r="G219" s="69" t="s">
        <v>37</v>
      </c>
      <c r="H219" s="68" t="str">
        <f>'Cubicle Worksheet (4)'!$T33</f>
        <v xml:space="preserve"> </v>
      </c>
      <c r="I219" s="53" t="str">
        <f>+IF('Cubicle Worksheet (4)'!$Q$38=1,"Ship",IF('Cubicle Worksheet (4)'!$Q$38=2,"Install",IF('Cubicle Worksheet (4)'!$Q$38=3,"Deliver",IF('Cubicle Worksheet (4)'!$Q$38=4,"Will Call"))))</f>
        <v>Ship</v>
      </c>
      <c r="J219" s="26"/>
      <c r="L219" s="289" t="str">
        <f>$I$2</f>
        <v>Ship</v>
      </c>
      <c r="M219" s="290"/>
      <c r="N219" s="291">
        <f>'Cubicle Worksheet (4)'!$AG$5</f>
        <v>0</v>
      </c>
      <c r="O219" s="292"/>
      <c r="P219" s="289" t="str">
        <f>$I$2</f>
        <v>Ship</v>
      </c>
      <c r="Q219" s="290"/>
      <c r="R219" s="291">
        <f>'Cubicle Worksheet (4)'!$AG$5</f>
        <v>0</v>
      </c>
      <c r="S219" s="292"/>
    </row>
    <row r="220" spans="1:19" ht="15" customHeight="1">
      <c r="C220" s="51" t="s">
        <v>76</v>
      </c>
      <c r="D220" s="67" t="str">
        <f>IF('Cubicle Worksheet (4)'!$U$9=TRUE,$D219,IF('Cubicle Worksheet (4)'!$U$11=TRUE,$D219,IF('Cubicle Worksheet (4)'!$U$10=TRUE,$D219,IF($I222="RR",$D219+4,$D219))))</f>
        <v xml:space="preserve"> </v>
      </c>
      <c r="E220" s="54" t="s">
        <v>37</v>
      </c>
      <c r="F220" s="55" t="str">
        <f>IF('Cubicle Worksheet (4)'!$U$9=TRUE,($H219-$D226)+4,IF('Cubicle Worksheet (4)'!$U$10=TRUE,$H219+7,IF('Cubicle Worksheet (4)'!$B33&gt;0,($H219-$D226)+4," ")))</f>
        <v xml:space="preserve"> </v>
      </c>
      <c r="G220" s="54"/>
      <c r="H220" s="54"/>
      <c r="I220" s="56"/>
      <c r="L220" s="331" t="str">
        <f>$I224</f>
        <v>P4-18</v>
      </c>
      <c r="M220" s="332"/>
      <c r="N220" s="299" t="s">
        <v>145</v>
      </c>
      <c r="O220" s="300"/>
      <c r="P220" s="331" t="str">
        <f>$I224</f>
        <v>P4-18</v>
      </c>
      <c r="Q220" s="332"/>
      <c r="R220" s="299" t="s">
        <v>146</v>
      </c>
      <c r="S220" s="300"/>
    </row>
    <row r="221" spans="1:19" ht="15" customHeight="1">
      <c r="C221" s="57" t="str">
        <f>IF('Cubicle Worksheet (4)'!$AA$10=TRUE,ROUNDUP('Cubicle Worksheet (4)'!$Q33/'Cubicle Worksheet (4)'!$AA$11,1)," ")</f>
        <v xml:space="preserve"> </v>
      </c>
      <c r="D221" s="69" t="str">
        <f>IF('Cubicle Worksheet (4)'!$U$9=TRUE,"width", IF('Cubicle Worksheet (4)'!$U$11=TRUE,"width",IF('Cubicle Worksheet (4)'!$U$10=TRUE,"width",IF('Cubicle Worksheet (4)'!$T33&gt;104,"width"," "))))</f>
        <v>width</v>
      </c>
      <c r="E221" s="54"/>
      <c r="F221" s="55"/>
      <c r="G221" s="54"/>
      <c r="H221" s="54"/>
      <c r="I221" s="56"/>
      <c r="L221" s="333"/>
      <c r="M221" s="334"/>
      <c r="N221" s="301"/>
      <c r="O221" s="302"/>
      <c r="P221" s="333"/>
      <c r="Q221" s="334"/>
      <c r="R221" s="301"/>
      <c r="S221" s="302"/>
    </row>
    <row r="222" spans="1:19" ht="15" customHeight="1" thickBot="1">
      <c r="C222" s="325">
        <f>'Cubicle Worksheet (4)'!$W33</f>
        <v>0</v>
      </c>
      <c r="D222" s="326"/>
      <c r="E222" s="326"/>
      <c r="F222" s="326"/>
      <c r="G222" s="54"/>
      <c r="H222" s="50" t="str">
        <f>IF('Cubicle Worksheet (4)'!$U$9=TRUE,"Panels","Widths")</f>
        <v>Widths</v>
      </c>
      <c r="I222" s="53" t="str">
        <f>IF('Cubicle Worksheet (4)'!$U$9=TRUE,'Cubicle Worksheet (4)'!$O233, IF('Cubicle Worksheet (4)'!$U$11=TRUE,$D219,IF('Cubicle Worksheet (4)'!$AA$10=TRUE,C221,IF('Cubicle Worksheet (4)'!$U$10=TRUE,$D219,IF('Cubicle Worksheet (4)'!$T33&gt;104,$D219,"RR")))))</f>
        <v xml:space="preserve"> </v>
      </c>
      <c r="L222" s="335"/>
      <c r="M222" s="336"/>
      <c r="N222" s="303"/>
      <c r="O222" s="304"/>
      <c r="P222" s="335"/>
      <c r="Q222" s="336"/>
      <c r="R222" s="303"/>
      <c r="S222" s="304"/>
    </row>
    <row r="223" spans="1:19" ht="15" customHeight="1" thickBot="1">
      <c r="C223" s="59"/>
      <c r="D223" s="58"/>
      <c r="E223" s="54"/>
      <c r="F223" s="55"/>
      <c r="G223" s="54"/>
      <c r="H223" s="55"/>
      <c r="I223" s="56"/>
      <c r="L223" s="75"/>
      <c r="M223" s="70"/>
      <c r="N223" s="71"/>
      <c r="O223" s="74"/>
      <c r="P223" s="71"/>
      <c r="Q223" s="72"/>
      <c r="R223" s="73"/>
      <c r="S223" s="70"/>
    </row>
    <row r="224" spans="1:19" ht="15" customHeight="1">
      <c r="C224" s="52" t="s">
        <v>0</v>
      </c>
      <c r="D224" s="318">
        <f>'Cubicle Worksheet (4)'!$A33</f>
        <v>0</v>
      </c>
      <c r="E224" s="319"/>
      <c r="F224" s="319"/>
      <c r="G224" s="319"/>
      <c r="H224" s="320"/>
      <c r="I224" s="337" t="str">
        <f>'Cubicle Worksheet (4)'!$X33</f>
        <v>P4-18</v>
      </c>
      <c r="L224" s="286">
        <f>'Cubicle Worksheet (4)'!$K$4</f>
        <v>0</v>
      </c>
      <c r="M224" s="287"/>
      <c r="N224" s="287"/>
      <c r="O224" s="288"/>
      <c r="P224" s="286">
        <f>'Cubicle Worksheet (4)'!$K$4</f>
        <v>0</v>
      </c>
      <c r="Q224" s="287"/>
      <c r="R224" s="287"/>
      <c r="S224" s="288"/>
    </row>
    <row r="225" spans="1:19" ht="15" customHeight="1">
      <c r="C225" s="51" t="s">
        <v>141</v>
      </c>
      <c r="D225" s="318" t="str">
        <f>IF('Cubicle Worksheet (4)'!$U$9=TRUE,"Double Snaps",IF('Cubicle Worksheet (4)'!$U$11=TRUE,"Snap Tape"," "))</f>
        <v xml:space="preserve"> </v>
      </c>
      <c r="E225" s="319"/>
      <c r="F225" s="320"/>
      <c r="G225" s="54"/>
      <c r="H225" s="55"/>
      <c r="I225" s="338"/>
      <c r="L225" s="289" t="str">
        <f>$I$2</f>
        <v>Ship</v>
      </c>
      <c r="M225" s="290"/>
      <c r="N225" s="291">
        <f>'Cubicle Worksheet (4)'!$AG$5</f>
        <v>0</v>
      </c>
      <c r="O225" s="292"/>
      <c r="P225" s="289" t="str">
        <f>$I$2</f>
        <v>Ship</v>
      </c>
      <c r="Q225" s="290"/>
      <c r="R225" s="291">
        <f>'Cubicle Worksheet (4)'!$AG$5</f>
        <v>0</v>
      </c>
      <c r="S225" s="292"/>
    </row>
    <row r="226" spans="1:19" ht="15" customHeight="1">
      <c r="C226" s="51" t="s">
        <v>131</v>
      </c>
      <c r="D226" s="329" t="str">
        <f>IF('Cubicle Worksheet (4)'!$U$9=TRUE,'Cubicle Worksheet (4)'!$U33-4,'Cubicle Worksheet (4)'!$U33)</f>
        <v xml:space="preserve"> </v>
      </c>
      <c r="E226" s="330"/>
      <c r="F226" s="62"/>
      <c r="G226" s="63"/>
      <c r="H226" s="64"/>
      <c r="I226" s="338"/>
      <c r="J226" s="28"/>
      <c r="L226" s="331" t="str">
        <f>$I224</f>
        <v>P4-18</v>
      </c>
      <c r="M226" s="332"/>
      <c r="N226" s="299" t="s">
        <v>147</v>
      </c>
      <c r="O226" s="300"/>
      <c r="P226" s="331" t="str">
        <f>$I224</f>
        <v>P4-18</v>
      </c>
      <c r="Q226" s="332"/>
      <c r="R226" s="299" t="s">
        <v>148</v>
      </c>
      <c r="S226" s="300"/>
    </row>
    <row r="227" spans="1:19" ht="15" customHeight="1">
      <c r="C227" s="51" t="s">
        <v>29</v>
      </c>
      <c r="D227" s="318">
        <f>'Cubicle Worksheet (4)'!$S$13</f>
        <v>0</v>
      </c>
      <c r="E227" s="319"/>
      <c r="F227" s="319"/>
      <c r="G227" s="319"/>
      <c r="H227" s="320"/>
      <c r="I227" s="317"/>
      <c r="L227" s="333"/>
      <c r="M227" s="334"/>
      <c r="N227" s="301"/>
      <c r="O227" s="302"/>
      <c r="P227" s="333"/>
      <c r="Q227" s="334"/>
      <c r="R227" s="301"/>
      <c r="S227" s="302"/>
    </row>
    <row r="228" spans="1:19" ht="15" customHeight="1" thickBot="1">
      <c r="C228" s="60"/>
      <c r="D228" s="79" t="str">
        <f>IF('Cubicle Worksheet (4)'!$U$9=TRUE,"U. Hosp Snap Curtain",IF('Cubicle Worksheet (4)'!$U$11=TRUE,"Snap Curtain",IF('Cubicle Worksheet (4)'!$AA$10=TRUE,"Flat Panel",IF('Cubicle Worksheet (4)'!$U$10=TRUE,"Shower Curtain","Cubicle Curtain"))))</f>
        <v>Cubicle Curtain</v>
      </c>
      <c r="E228" s="61"/>
      <c r="F228" s="61"/>
      <c r="G228" s="65"/>
      <c r="H228" s="65"/>
      <c r="I228" s="66"/>
      <c r="L228" s="335"/>
      <c r="M228" s="336"/>
      <c r="N228" s="303"/>
      <c r="O228" s="304"/>
      <c r="P228" s="335"/>
      <c r="Q228" s="336"/>
      <c r="R228" s="303"/>
      <c r="S228" s="304"/>
    </row>
    <row r="229" spans="1:19" ht="15" customHeight="1"/>
    <row r="230" spans="1:19" ht="15" customHeight="1" thickBot="1"/>
    <row r="231" spans="1:19" ht="15" customHeight="1">
      <c r="A231" s="24" t="s">
        <v>95</v>
      </c>
      <c r="B231" s="24" t="s">
        <v>152</v>
      </c>
      <c r="C231" s="51" t="s">
        <v>74</v>
      </c>
      <c r="D231" s="318">
        <f>'Cubicle Worksheet (4)'!$K$4</f>
        <v>0</v>
      </c>
      <c r="E231" s="319"/>
      <c r="F231" s="319"/>
      <c r="G231" s="319"/>
      <c r="H231" s="320"/>
      <c r="I231" s="53">
        <f>'Cubicle Worksheet (4)'!$AG$5</f>
        <v>0</v>
      </c>
      <c r="J231" s="25"/>
      <c r="L231" s="286">
        <f>'Cubicle Worksheet (4)'!$K$4</f>
        <v>0</v>
      </c>
      <c r="M231" s="287"/>
      <c r="N231" s="287"/>
      <c r="O231" s="288"/>
      <c r="P231" s="286">
        <f>'Cubicle Worksheet (4)'!$K$4</f>
        <v>0</v>
      </c>
      <c r="Q231" s="287"/>
      <c r="R231" s="287"/>
      <c r="S231" s="288"/>
    </row>
    <row r="232" spans="1:19" ht="18" customHeight="1">
      <c r="C232" s="136"/>
      <c r="D232" s="323" t="s">
        <v>177</v>
      </c>
      <c r="E232" s="323"/>
      <c r="F232" s="323"/>
      <c r="G232" s="323"/>
      <c r="H232" s="324"/>
      <c r="I232" s="53" t="str">
        <f>+IF('Cubicle Worksheet (4)'!$Q$38=1,"Ship",IF('Cubicle Worksheet (4)'!$Q$38=2,"Install",IF('Cubicle Worksheet (4)'!$Q$38=3,"Deliver",IF('Cubicle Worksheet (4)'!$Q$38=4,"Will Call"))))</f>
        <v>Ship</v>
      </c>
      <c r="J232" s="26"/>
      <c r="L232" s="289" t="str">
        <f>$I$2</f>
        <v>Ship</v>
      </c>
      <c r="M232" s="290"/>
      <c r="N232" s="291">
        <f>'Cubicle Worksheet (4)'!$AG$5</f>
        <v>0</v>
      </c>
      <c r="O232" s="292"/>
      <c r="P232" s="289" t="str">
        <f>$I$2</f>
        <v>Ship</v>
      </c>
      <c r="Q232" s="290"/>
      <c r="R232" s="291">
        <f>'Cubicle Worksheet (4)'!$AG$5</f>
        <v>0</v>
      </c>
      <c r="S232" s="292"/>
    </row>
    <row r="233" spans="1:19" ht="15" customHeight="1">
      <c r="C233" s="136"/>
      <c r="I233" s="56"/>
      <c r="L233" s="293" t="s">
        <v>158</v>
      </c>
      <c r="M233" s="294"/>
      <c r="N233" s="299" t="s">
        <v>145</v>
      </c>
      <c r="O233" s="300"/>
      <c r="P233" s="293" t="s">
        <v>158</v>
      </c>
      <c r="Q233" s="294"/>
      <c r="R233" s="299" t="s">
        <v>146</v>
      </c>
      <c r="S233" s="300"/>
    </row>
    <row r="234" spans="1:19" ht="15" customHeight="1">
      <c r="C234" s="51" t="s">
        <v>75</v>
      </c>
      <c r="D234" s="321"/>
      <c r="E234" s="322"/>
      <c r="F234" s="69">
        <f>'Cubicle Worksheet (4)'!R34</f>
        <v>4</v>
      </c>
      <c r="G234" s="69" t="s">
        <v>37</v>
      </c>
      <c r="H234" s="68">
        <f>'Cubicle Worksheet (4)'!T34</f>
        <v>30</v>
      </c>
      <c r="I234" s="56"/>
      <c r="L234" s="295"/>
      <c r="M234" s="296"/>
      <c r="N234" s="301"/>
      <c r="O234" s="302"/>
      <c r="P234" s="295"/>
      <c r="Q234" s="296"/>
      <c r="R234" s="301"/>
      <c r="S234" s="302"/>
    </row>
    <row r="235" spans="1:19" ht="15" customHeight="1" thickBot="1">
      <c r="C235" s="51" t="s">
        <v>76</v>
      </c>
      <c r="D235" s="67">
        <f>F234+6</f>
        <v>10</v>
      </c>
      <c r="E235" s="54" t="s">
        <v>37</v>
      </c>
      <c r="F235" s="163">
        <f>H234+4</f>
        <v>34</v>
      </c>
      <c r="G235" s="54"/>
      <c r="H235" s="54"/>
      <c r="I235" s="56"/>
      <c r="L235" s="297"/>
      <c r="M235" s="298"/>
      <c r="N235" s="303"/>
      <c r="O235" s="304"/>
      <c r="P235" s="297"/>
      <c r="Q235" s="298"/>
      <c r="R235" s="303"/>
      <c r="S235" s="304"/>
    </row>
    <row r="236" spans="1:19" ht="15" customHeight="1" thickBot="1">
      <c r="C236" s="57"/>
      <c r="D236" s="69"/>
      <c r="E236" s="54"/>
      <c r="F236" s="55"/>
      <c r="G236" s="54"/>
      <c r="H236" s="54"/>
      <c r="I236" s="56" t="s">
        <v>159</v>
      </c>
      <c r="L236" s="75"/>
      <c r="M236" s="70"/>
      <c r="N236" s="71"/>
      <c r="O236" s="74"/>
      <c r="P236" s="71"/>
      <c r="Q236" s="72"/>
      <c r="R236" s="73"/>
      <c r="S236" s="70"/>
    </row>
    <row r="237" spans="1:19" ht="15" customHeight="1">
      <c r="C237" s="164"/>
      <c r="D237" s="313"/>
      <c r="E237" s="313"/>
      <c r="F237" s="313"/>
      <c r="G237" s="313"/>
      <c r="H237" s="314"/>
      <c r="I237" s="315">
        <f>'Cubicle Worksheet (4)'!B34</f>
        <v>0</v>
      </c>
      <c r="L237" s="286">
        <f>'Cubicle Worksheet (4)'!$K$4</f>
        <v>0</v>
      </c>
      <c r="M237" s="287"/>
      <c r="N237" s="287"/>
      <c r="O237" s="288"/>
      <c r="P237" s="286">
        <f>'Cubicle Worksheet (4)'!$K$4</f>
        <v>0</v>
      </c>
      <c r="Q237" s="287"/>
      <c r="R237" s="287"/>
      <c r="S237" s="288"/>
    </row>
    <row r="238" spans="1:19" ht="15" customHeight="1">
      <c r="C238" s="164"/>
      <c r="D238" s="313"/>
      <c r="E238" s="313"/>
      <c r="F238" s="313"/>
      <c r="G238" s="54"/>
      <c r="H238" s="134"/>
      <c r="I238" s="316"/>
      <c r="L238" s="289" t="str">
        <f>$I$2</f>
        <v>Ship</v>
      </c>
      <c r="M238" s="290"/>
      <c r="N238" s="291">
        <f>'Cubicle Worksheet (4)'!$AG$5</f>
        <v>0</v>
      </c>
      <c r="O238" s="292"/>
      <c r="P238" s="289" t="str">
        <f>$I$2</f>
        <v>Ship</v>
      </c>
      <c r="Q238" s="290"/>
      <c r="R238" s="291">
        <f>'Cubicle Worksheet (4)'!$AG$5</f>
        <v>0</v>
      </c>
      <c r="S238" s="292"/>
    </row>
    <row r="239" spans="1:19" ht="15" customHeight="1">
      <c r="C239" s="305" t="s">
        <v>29</v>
      </c>
      <c r="D239" s="307">
        <f>'Cubicle Worksheet (4)'!$S$13</f>
        <v>0</v>
      </c>
      <c r="E239" s="308"/>
      <c r="F239" s="308"/>
      <c r="G239" s="308"/>
      <c r="H239" s="309"/>
      <c r="I239" s="316"/>
      <c r="J239" s="28"/>
      <c r="L239" s="293" t="s">
        <v>158</v>
      </c>
      <c r="M239" s="294"/>
      <c r="N239" s="299" t="s">
        <v>147</v>
      </c>
      <c r="O239" s="300"/>
      <c r="P239" s="293" t="s">
        <v>158</v>
      </c>
      <c r="Q239" s="294"/>
      <c r="R239" s="299" t="s">
        <v>148</v>
      </c>
      <c r="S239" s="300"/>
    </row>
    <row r="240" spans="1:19" ht="15" customHeight="1">
      <c r="C240" s="306"/>
      <c r="D240" s="310"/>
      <c r="E240" s="311"/>
      <c r="F240" s="311"/>
      <c r="G240" s="311"/>
      <c r="H240" s="312"/>
      <c r="I240" s="317"/>
      <c r="L240" s="295"/>
      <c r="M240" s="296"/>
      <c r="N240" s="301"/>
      <c r="O240" s="302"/>
      <c r="P240" s="295"/>
      <c r="Q240" s="296"/>
      <c r="R240" s="301"/>
      <c r="S240" s="302"/>
    </row>
    <row r="241" spans="3:19" ht="15" customHeight="1" thickBot="1">
      <c r="C241" s="60"/>
      <c r="D241" s="79" t="s">
        <v>177</v>
      </c>
      <c r="E241" s="61"/>
      <c r="F241" s="61"/>
      <c r="G241" s="65"/>
      <c r="H241" s="65"/>
      <c r="I241" s="66"/>
      <c r="L241" s="297"/>
      <c r="M241" s="298"/>
      <c r="N241" s="303"/>
      <c r="O241" s="304"/>
      <c r="P241" s="297"/>
      <c r="Q241" s="298"/>
      <c r="R241" s="303"/>
      <c r="S241" s="304"/>
    </row>
    <row r="242" spans="3:19" ht="15" customHeight="1"/>
    <row r="243" spans="3:19" ht="15" customHeight="1" thickBot="1"/>
    <row r="244" spans="3:19" ht="15" customHeight="1">
      <c r="C244" s="286">
        <f>'Cubicle Worksheet (4)'!$K$4</f>
        <v>0</v>
      </c>
      <c r="D244" s="287"/>
      <c r="E244" s="287"/>
      <c r="F244" s="288"/>
      <c r="G244" s="286">
        <f>'Cubicle Worksheet (4)'!$K$4</f>
        <v>0</v>
      </c>
      <c r="H244" s="287"/>
      <c r="I244" s="287"/>
      <c r="J244" s="288"/>
      <c r="L244" s="286">
        <f>'Cubicle Worksheet (4)'!$K$4</f>
        <v>0</v>
      </c>
      <c r="M244" s="287"/>
      <c r="N244" s="287"/>
      <c r="O244" s="288"/>
      <c r="P244" s="286">
        <f>'Cubicle Worksheet (4)'!$K$4</f>
        <v>0</v>
      </c>
      <c r="Q244" s="287"/>
      <c r="R244" s="287"/>
      <c r="S244" s="288"/>
    </row>
    <row r="245" spans="3:19" ht="15" customHeight="1">
      <c r="C245" s="289" t="str">
        <f>$I$2</f>
        <v>Ship</v>
      </c>
      <c r="D245" s="290"/>
      <c r="E245" s="291">
        <f>'Cubicle Worksheet (4)'!$AG$5</f>
        <v>0</v>
      </c>
      <c r="F245" s="292"/>
      <c r="G245" s="289" t="str">
        <f>$I$2</f>
        <v>Ship</v>
      </c>
      <c r="H245" s="290"/>
      <c r="I245" s="291">
        <f>'Cubicle Worksheet (4)'!$AG$5</f>
        <v>0</v>
      </c>
      <c r="J245" s="292"/>
      <c r="L245" s="289" t="str">
        <f>$I$2</f>
        <v>Ship</v>
      </c>
      <c r="M245" s="290"/>
      <c r="N245" s="291">
        <f>'Cubicle Worksheet (4)'!$AG$5</f>
        <v>0</v>
      </c>
      <c r="O245" s="292"/>
      <c r="P245" s="289" t="str">
        <f>$I$2</f>
        <v>Ship</v>
      </c>
      <c r="Q245" s="290"/>
      <c r="R245" s="291">
        <f>'Cubicle Worksheet (4)'!$AG$5</f>
        <v>0</v>
      </c>
      <c r="S245" s="292"/>
    </row>
    <row r="246" spans="3:19" ht="15" customHeight="1">
      <c r="C246" s="293" t="s">
        <v>158</v>
      </c>
      <c r="D246" s="294"/>
      <c r="E246" s="299" t="s">
        <v>160</v>
      </c>
      <c r="F246" s="300"/>
      <c r="G246" s="293" t="s">
        <v>158</v>
      </c>
      <c r="H246" s="294"/>
      <c r="I246" s="299" t="s">
        <v>161</v>
      </c>
      <c r="J246" s="300"/>
      <c r="L246" s="293" t="s">
        <v>158</v>
      </c>
      <c r="M246" s="294"/>
      <c r="N246" s="299" t="s">
        <v>164</v>
      </c>
      <c r="O246" s="300"/>
      <c r="P246" s="293" t="s">
        <v>158</v>
      </c>
      <c r="Q246" s="294"/>
      <c r="R246" s="299" t="s">
        <v>165</v>
      </c>
      <c r="S246" s="300"/>
    </row>
    <row r="247" spans="3:19" ht="15" customHeight="1">
      <c r="C247" s="295"/>
      <c r="D247" s="296"/>
      <c r="E247" s="301"/>
      <c r="F247" s="302"/>
      <c r="G247" s="295"/>
      <c r="H247" s="296"/>
      <c r="I247" s="301"/>
      <c r="J247" s="302"/>
      <c r="L247" s="295"/>
      <c r="M247" s="296"/>
      <c r="N247" s="301"/>
      <c r="O247" s="302"/>
      <c r="P247" s="295"/>
      <c r="Q247" s="296"/>
      <c r="R247" s="301"/>
      <c r="S247" s="302"/>
    </row>
    <row r="248" spans="3:19" ht="15" customHeight="1" thickBot="1">
      <c r="C248" s="297"/>
      <c r="D248" s="298"/>
      <c r="E248" s="303"/>
      <c r="F248" s="304"/>
      <c r="G248" s="297"/>
      <c r="H248" s="298"/>
      <c r="I248" s="303"/>
      <c r="J248" s="304"/>
      <c r="L248" s="297"/>
      <c r="M248" s="298"/>
      <c r="N248" s="303"/>
      <c r="O248" s="304"/>
      <c r="P248" s="297"/>
      <c r="Q248" s="298"/>
      <c r="R248" s="303"/>
      <c r="S248" s="304"/>
    </row>
    <row r="249" spans="3:19" ht="15" customHeight="1" thickBot="1">
      <c r="C249" s="75"/>
      <c r="D249" s="70"/>
      <c r="E249" s="71"/>
      <c r="F249" s="74"/>
      <c r="G249" s="71"/>
      <c r="H249" s="72"/>
      <c r="I249" s="73"/>
      <c r="J249" s="70"/>
      <c r="L249" s="75"/>
      <c r="M249" s="70"/>
      <c r="N249" s="71"/>
      <c r="O249" s="74"/>
      <c r="P249" s="71"/>
      <c r="Q249" s="72"/>
      <c r="R249" s="73"/>
      <c r="S249" s="70"/>
    </row>
    <row r="250" spans="3:19" ht="15" customHeight="1">
      <c r="C250" s="286">
        <f>'Cubicle Worksheet (4)'!$K$4</f>
        <v>0</v>
      </c>
      <c r="D250" s="287"/>
      <c r="E250" s="287"/>
      <c r="F250" s="288"/>
      <c r="G250" s="286">
        <f>'Cubicle Worksheet (4)'!$K$4</f>
        <v>0</v>
      </c>
      <c r="H250" s="287"/>
      <c r="I250" s="287"/>
      <c r="J250" s="288"/>
      <c r="L250" s="286">
        <f>'Cubicle Worksheet (4)'!$K$4</f>
        <v>0</v>
      </c>
      <c r="M250" s="287"/>
      <c r="N250" s="287"/>
      <c r="O250" s="288"/>
      <c r="P250" s="286">
        <f>'Cubicle Worksheet (4)'!$K$4</f>
        <v>0</v>
      </c>
      <c r="Q250" s="287"/>
      <c r="R250" s="287"/>
      <c r="S250" s="288"/>
    </row>
    <row r="251" spans="3:19" ht="15" customHeight="1">
      <c r="C251" s="289" t="str">
        <f>$I$2</f>
        <v>Ship</v>
      </c>
      <c r="D251" s="290"/>
      <c r="E251" s="291">
        <f>'Cubicle Worksheet (4)'!$AG$5</f>
        <v>0</v>
      </c>
      <c r="F251" s="292"/>
      <c r="G251" s="289" t="str">
        <f>$I$2</f>
        <v>Ship</v>
      </c>
      <c r="H251" s="290"/>
      <c r="I251" s="291">
        <f>'Cubicle Worksheet (4)'!$AG$5</f>
        <v>0</v>
      </c>
      <c r="J251" s="292"/>
      <c r="L251" s="289" t="str">
        <f>$I$2</f>
        <v>Ship</v>
      </c>
      <c r="M251" s="290"/>
      <c r="N251" s="291">
        <f>'Cubicle Worksheet (4)'!$AG$5</f>
        <v>0</v>
      </c>
      <c r="O251" s="292"/>
      <c r="P251" s="289" t="str">
        <f>$I$2</f>
        <v>Ship</v>
      </c>
      <c r="Q251" s="290"/>
      <c r="R251" s="291">
        <f>'Cubicle Worksheet (4)'!$AG$5</f>
        <v>0</v>
      </c>
      <c r="S251" s="292"/>
    </row>
    <row r="252" spans="3:19" ht="15" customHeight="1">
      <c r="C252" s="293" t="s">
        <v>158</v>
      </c>
      <c r="D252" s="294"/>
      <c r="E252" s="299" t="s">
        <v>162</v>
      </c>
      <c r="F252" s="300"/>
      <c r="G252" s="293" t="s">
        <v>158</v>
      </c>
      <c r="H252" s="294"/>
      <c r="I252" s="299" t="s">
        <v>163</v>
      </c>
      <c r="J252" s="300"/>
      <c r="L252" s="293" t="s">
        <v>158</v>
      </c>
      <c r="M252" s="294"/>
      <c r="N252" s="299" t="s">
        <v>166</v>
      </c>
      <c r="O252" s="300"/>
      <c r="P252" s="293" t="s">
        <v>158</v>
      </c>
      <c r="Q252" s="294"/>
      <c r="R252" s="299" t="s">
        <v>167</v>
      </c>
      <c r="S252" s="300"/>
    </row>
    <row r="253" spans="3:19" ht="15" customHeight="1">
      <c r="C253" s="295"/>
      <c r="D253" s="296"/>
      <c r="E253" s="301"/>
      <c r="F253" s="302"/>
      <c r="G253" s="295"/>
      <c r="H253" s="296"/>
      <c r="I253" s="301"/>
      <c r="J253" s="302"/>
      <c r="L253" s="295"/>
      <c r="M253" s="296"/>
      <c r="N253" s="301"/>
      <c r="O253" s="302"/>
      <c r="P253" s="295"/>
      <c r="Q253" s="296"/>
      <c r="R253" s="301"/>
      <c r="S253" s="302"/>
    </row>
    <row r="254" spans="3:19" ht="15" customHeight="1" thickBot="1">
      <c r="C254" s="297"/>
      <c r="D254" s="298"/>
      <c r="E254" s="303"/>
      <c r="F254" s="304"/>
      <c r="G254" s="297"/>
      <c r="H254" s="298"/>
      <c r="I254" s="303"/>
      <c r="J254" s="304"/>
      <c r="L254" s="297"/>
      <c r="M254" s="298"/>
      <c r="N254" s="303"/>
      <c r="O254" s="304"/>
      <c r="P254" s="297"/>
      <c r="Q254" s="298"/>
      <c r="R254" s="303"/>
      <c r="S254" s="304"/>
    </row>
    <row r="256" spans="3:19" ht="13.5" thickBot="1"/>
    <row r="257" spans="1:19" ht="15.75">
      <c r="A257" s="24" t="s">
        <v>96</v>
      </c>
      <c r="B257" s="24" t="s">
        <v>153</v>
      </c>
      <c r="C257" s="51" t="s">
        <v>74</v>
      </c>
      <c r="D257" s="318">
        <f>'Cubicle Worksheet (4)'!$K$4</f>
        <v>0</v>
      </c>
      <c r="E257" s="319"/>
      <c r="F257" s="319"/>
      <c r="G257" s="319"/>
      <c r="H257" s="320"/>
      <c r="I257" s="53">
        <f>'Cubicle Worksheet (4)'!$AG$5</f>
        <v>0</v>
      </c>
      <c r="J257" s="25"/>
      <c r="L257" s="286">
        <f>'Cubicle Worksheet (4)'!$K$4</f>
        <v>0</v>
      </c>
      <c r="M257" s="287"/>
      <c r="N257" s="287"/>
      <c r="O257" s="288"/>
      <c r="P257" s="286">
        <f>'Cubicle Worksheet (4)'!$K$4</f>
        <v>0</v>
      </c>
      <c r="Q257" s="287"/>
      <c r="R257" s="287"/>
      <c r="S257" s="288"/>
    </row>
    <row r="258" spans="1:19" ht="19.5">
      <c r="C258" s="136"/>
      <c r="D258" s="323" t="s">
        <v>177</v>
      </c>
      <c r="E258" s="323"/>
      <c r="F258" s="323"/>
      <c r="G258" s="323"/>
      <c r="H258" s="324"/>
      <c r="I258" s="53" t="str">
        <f>+IF('Cubicle Worksheet (4)'!$Q$38=1,"Ship",IF('Cubicle Worksheet (4)'!$Q$38=2,"Install",IF('Cubicle Worksheet (4)'!$Q$38=3,"Deliver",IF('Cubicle Worksheet (4)'!$Q$38=4,"Will Call"))))</f>
        <v>Ship</v>
      </c>
      <c r="J258" s="26"/>
      <c r="L258" s="289" t="str">
        <f>$I$2</f>
        <v>Ship</v>
      </c>
      <c r="M258" s="290"/>
      <c r="N258" s="291">
        <f>'Cubicle Worksheet (4)'!$AG$5</f>
        <v>0</v>
      </c>
      <c r="O258" s="292"/>
      <c r="P258" s="289" t="str">
        <f>$I$2</f>
        <v>Ship</v>
      </c>
      <c r="Q258" s="290"/>
      <c r="R258" s="291">
        <f>'Cubicle Worksheet (4)'!$AG$5</f>
        <v>0</v>
      </c>
      <c r="S258" s="292"/>
    </row>
    <row r="259" spans="1:19" ht="12.75" customHeight="1">
      <c r="C259" s="136"/>
      <c r="I259" s="56"/>
      <c r="L259" s="293" t="s">
        <v>158</v>
      </c>
      <c r="M259" s="294"/>
      <c r="N259" s="299" t="s">
        <v>145</v>
      </c>
      <c r="O259" s="300"/>
      <c r="P259" s="293" t="s">
        <v>158</v>
      </c>
      <c r="Q259" s="294"/>
      <c r="R259" s="299" t="s">
        <v>146</v>
      </c>
      <c r="S259" s="300"/>
    </row>
    <row r="260" spans="1:19" ht="15" customHeight="1">
      <c r="C260" s="51" t="s">
        <v>75</v>
      </c>
      <c r="D260" s="321"/>
      <c r="E260" s="322"/>
      <c r="F260" s="69">
        <f>'Cubicle Worksheet (4)'!R35</f>
        <v>4</v>
      </c>
      <c r="G260" s="69" t="s">
        <v>37</v>
      </c>
      <c r="H260" s="68">
        <f>'Cubicle Worksheet (4)'!T35</f>
        <v>24</v>
      </c>
      <c r="I260" s="56"/>
      <c r="L260" s="295"/>
      <c r="M260" s="296"/>
      <c r="N260" s="301"/>
      <c r="O260" s="302"/>
      <c r="P260" s="295"/>
      <c r="Q260" s="296"/>
      <c r="R260" s="301"/>
      <c r="S260" s="302"/>
    </row>
    <row r="261" spans="1:19" ht="16.5" customHeight="1" thickBot="1">
      <c r="C261" s="51" t="s">
        <v>76</v>
      </c>
      <c r="D261" s="67">
        <f>F260+6</f>
        <v>10</v>
      </c>
      <c r="E261" s="54" t="s">
        <v>37</v>
      </c>
      <c r="F261" s="163">
        <f>H260+4</f>
        <v>28</v>
      </c>
      <c r="G261" s="54"/>
      <c r="H261" s="54"/>
      <c r="I261" s="56"/>
      <c r="L261" s="297"/>
      <c r="M261" s="298"/>
      <c r="N261" s="303"/>
      <c r="O261" s="304"/>
      <c r="P261" s="297"/>
      <c r="Q261" s="298"/>
      <c r="R261" s="303"/>
      <c r="S261" s="304"/>
    </row>
    <row r="262" spans="1:19" ht="15.75" thickBot="1">
      <c r="C262" s="57"/>
      <c r="D262" s="69"/>
      <c r="E262" s="54"/>
      <c r="F262" s="55"/>
      <c r="G262" s="54"/>
      <c r="H262" s="54"/>
      <c r="I262" s="56" t="s">
        <v>159</v>
      </c>
      <c r="L262" s="75"/>
      <c r="M262" s="70"/>
      <c r="N262" s="71"/>
      <c r="O262" s="74"/>
      <c r="P262" s="71"/>
      <c r="Q262" s="72"/>
      <c r="R262" s="73"/>
      <c r="S262" s="70"/>
    </row>
    <row r="263" spans="1:19" ht="15.75" customHeight="1">
      <c r="C263" s="164"/>
      <c r="D263" s="313"/>
      <c r="E263" s="313"/>
      <c r="F263" s="313"/>
      <c r="G263" s="313"/>
      <c r="H263" s="314"/>
      <c r="I263" s="315">
        <f>'Cubicle Worksheet (4)'!B35</f>
        <v>0</v>
      </c>
      <c r="L263" s="286">
        <f>'Cubicle Worksheet (4)'!$K$4</f>
        <v>0</v>
      </c>
      <c r="M263" s="287"/>
      <c r="N263" s="287"/>
      <c r="O263" s="288"/>
      <c r="P263" s="286">
        <f>'Cubicle Worksheet (4)'!$K$4</f>
        <v>0</v>
      </c>
      <c r="Q263" s="287"/>
      <c r="R263" s="287"/>
      <c r="S263" s="288"/>
    </row>
    <row r="264" spans="1:19" ht="15.75" customHeight="1">
      <c r="C264" s="164"/>
      <c r="D264" s="313"/>
      <c r="E264" s="313"/>
      <c r="F264" s="313"/>
      <c r="G264" s="54"/>
      <c r="H264" s="134"/>
      <c r="I264" s="316"/>
      <c r="L264" s="289" t="str">
        <f>$I$2</f>
        <v>Ship</v>
      </c>
      <c r="M264" s="290"/>
      <c r="N264" s="291">
        <f>'Cubicle Worksheet (4)'!$AG$5</f>
        <v>0</v>
      </c>
      <c r="O264" s="292"/>
      <c r="P264" s="289" t="str">
        <f>$I$2</f>
        <v>Ship</v>
      </c>
      <c r="Q264" s="290"/>
      <c r="R264" s="291">
        <f>'Cubicle Worksheet (4)'!$AG$5</f>
        <v>0</v>
      </c>
      <c r="S264" s="292"/>
    </row>
    <row r="265" spans="1:19" ht="15.75" customHeight="1">
      <c r="C265" s="305" t="s">
        <v>29</v>
      </c>
      <c r="D265" s="307">
        <f>'Cubicle Worksheet (4)'!$S$13</f>
        <v>0</v>
      </c>
      <c r="E265" s="308"/>
      <c r="F265" s="308"/>
      <c r="G265" s="308"/>
      <c r="H265" s="309"/>
      <c r="I265" s="316"/>
      <c r="J265" s="28"/>
      <c r="L265" s="293" t="s">
        <v>158</v>
      </c>
      <c r="M265" s="294"/>
      <c r="N265" s="299" t="s">
        <v>147</v>
      </c>
      <c r="O265" s="300"/>
      <c r="P265" s="293" t="s">
        <v>158</v>
      </c>
      <c r="Q265" s="294"/>
      <c r="R265" s="299" t="s">
        <v>148</v>
      </c>
      <c r="S265" s="300"/>
    </row>
    <row r="266" spans="1:19" ht="15" customHeight="1">
      <c r="C266" s="306"/>
      <c r="D266" s="310"/>
      <c r="E266" s="311"/>
      <c r="F266" s="311"/>
      <c r="G266" s="311"/>
      <c r="H266" s="312"/>
      <c r="I266" s="317"/>
      <c r="L266" s="295"/>
      <c r="M266" s="296"/>
      <c r="N266" s="301"/>
      <c r="O266" s="302"/>
      <c r="P266" s="295"/>
      <c r="Q266" s="296"/>
      <c r="R266" s="301"/>
      <c r="S266" s="302"/>
    </row>
    <row r="267" spans="1:19" ht="15.75" customHeight="1" thickBot="1">
      <c r="C267" s="60"/>
      <c r="D267" s="79" t="s">
        <v>177</v>
      </c>
      <c r="E267" s="61"/>
      <c r="F267" s="61"/>
      <c r="G267" s="65"/>
      <c r="H267" s="65"/>
      <c r="I267" s="66"/>
      <c r="L267" s="297"/>
      <c r="M267" s="298"/>
      <c r="N267" s="303"/>
      <c r="O267" s="304"/>
      <c r="P267" s="297"/>
      <c r="Q267" s="298"/>
      <c r="R267" s="303"/>
      <c r="S267" s="304"/>
    </row>
    <row r="269" spans="1:19" ht="13.5" thickBot="1"/>
    <row r="270" spans="1:19" ht="15.75">
      <c r="C270" s="286">
        <f>'Cubicle Worksheet (4)'!$K$4</f>
        <v>0</v>
      </c>
      <c r="D270" s="287"/>
      <c r="E270" s="287"/>
      <c r="F270" s="288"/>
      <c r="G270" s="286">
        <f>'Cubicle Worksheet (4)'!$K$4</f>
        <v>0</v>
      </c>
      <c r="H270" s="287"/>
      <c r="I270" s="287"/>
      <c r="J270" s="288"/>
      <c r="L270" s="286">
        <f>'Cubicle Worksheet (4)'!$K$4</f>
        <v>0</v>
      </c>
      <c r="M270" s="287"/>
      <c r="N270" s="287"/>
      <c r="O270" s="288"/>
      <c r="P270" s="286">
        <f>'Cubicle Worksheet (4)'!$K$4</f>
        <v>0</v>
      </c>
      <c r="Q270" s="287"/>
      <c r="R270" s="287"/>
      <c r="S270" s="288"/>
    </row>
    <row r="271" spans="1:19" ht="15.75">
      <c r="C271" s="289" t="str">
        <f>$I$2</f>
        <v>Ship</v>
      </c>
      <c r="D271" s="290"/>
      <c r="E271" s="291">
        <f>'Cubicle Worksheet (4)'!$AG$5</f>
        <v>0</v>
      </c>
      <c r="F271" s="292"/>
      <c r="G271" s="289" t="str">
        <f>$I$2</f>
        <v>Ship</v>
      </c>
      <c r="H271" s="290"/>
      <c r="I271" s="291">
        <f>'Cubicle Worksheet (4)'!$AG$5</f>
        <v>0</v>
      </c>
      <c r="J271" s="292"/>
      <c r="L271" s="289" t="str">
        <f>$I$2</f>
        <v>Ship</v>
      </c>
      <c r="M271" s="290"/>
      <c r="N271" s="291">
        <f>'Cubicle Worksheet (4)'!$AG$5</f>
        <v>0</v>
      </c>
      <c r="O271" s="292"/>
      <c r="P271" s="289" t="str">
        <f>$I$2</f>
        <v>Ship</v>
      </c>
      <c r="Q271" s="290"/>
      <c r="R271" s="291">
        <f>'Cubicle Worksheet (4)'!$AG$5</f>
        <v>0</v>
      </c>
      <c r="S271" s="292"/>
    </row>
    <row r="272" spans="1:19">
      <c r="C272" s="293" t="s">
        <v>158</v>
      </c>
      <c r="D272" s="294"/>
      <c r="E272" s="299" t="s">
        <v>160</v>
      </c>
      <c r="F272" s="300"/>
      <c r="G272" s="293" t="s">
        <v>158</v>
      </c>
      <c r="H272" s="294"/>
      <c r="I272" s="299" t="s">
        <v>161</v>
      </c>
      <c r="J272" s="300"/>
      <c r="L272" s="293" t="s">
        <v>158</v>
      </c>
      <c r="M272" s="294"/>
      <c r="N272" s="299" t="s">
        <v>164</v>
      </c>
      <c r="O272" s="300"/>
      <c r="P272" s="293" t="s">
        <v>158</v>
      </c>
      <c r="Q272" s="294"/>
      <c r="R272" s="299" t="s">
        <v>165</v>
      </c>
      <c r="S272" s="300"/>
    </row>
    <row r="273" spans="3:19">
      <c r="C273" s="295"/>
      <c r="D273" s="296"/>
      <c r="E273" s="301"/>
      <c r="F273" s="302"/>
      <c r="G273" s="295"/>
      <c r="H273" s="296"/>
      <c r="I273" s="301"/>
      <c r="J273" s="302"/>
      <c r="L273" s="295"/>
      <c r="M273" s="296"/>
      <c r="N273" s="301"/>
      <c r="O273" s="302"/>
      <c r="P273" s="295"/>
      <c r="Q273" s="296"/>
      <c r="R273" s="301"/>
      <c r="S273" s="302"/>
    </row>
    <row r="274" spans="3:19" ht="13.5" thickBot="1">
      <c r="C274" s="297"/>
      <c r="D274" s="298"/>
      <c r="E274" s="303"/>
      <c r="F274" s="304"/>
      <c r="G274" s="297"/>
      <c r="H274" s="298"/>
      <c r="I274" s="303"/>
      <c r="J274" s="304"/>
      <c r="L274" s="297"/>
      <c r="M274" s="298"/>
      <c r="N274" s="303"/>
      <c r="O274" s="304"/>
      <c r="P274" s="297"/>
      <c r="Q274" s="298"/>
      <c r="R274" s="303"/>
      <c r="S274" s="304"/>
    </row>
    <row r="275" spans="3:19" ht="15" thickBot="1">
      <c r="C275" s="75"/>
      <c r="D275" s="70"/>
      <c r="E275" s="71"/>
      <c r="F275" s="74"/>
      <c r="G275" s="71"/>
      <c r="H275" s="72"/>
      <c r="I275" s="73"/>
      <c r="J275" s="70"/>
      <c r="L275" s="75"/>
      <c r="M275" s="70"/>
      <c r="N275" s="71"/>
      <c r="O275" s="74"/>
      <c r="P275" s="71"/>
      <c r="Q275" s="72"/>
      <c r="R275" s="73"/>
      <c r="S275" s="70"/>
    </row>
    <row r="276" spans="3:19" ht="15.75">
      <c r="C276" s="286">
        <f>'Cubicle Worksheet (4)'!$K$4</f>
        <v>0</v>
      </c>
      <c r="D276" s="287"/>
      <c r="E276" s="287"/>
      <c r="F276" s="288"/>
      <c r="G276" s="286">
        <f>'Cubicle Worksheet (4)'!$K$4</f>
        <v>0</v>
      </c>
      <c r="H276" s="287"/>
      <c r="I276" s="287"/>
      <c r="J276" s="288"/>
      <c r="L276" s="286">
        <f>'Cubicle Worksheet (4)'!$K$4</f>
        <v>0</v>
      </c>
      <c r="M276" s="287"/>
      <c r="N276" s="287"/>
      <c r="O276" s="288"/>
      <c r="P276" s="286">
        <f>'Cubicle Worksheet (4)'!$K$4</f>
        <v>0</v>
      </c>
      <c r="Q276" s="287"/>
      <c r="R276" s="287"/>
      <c r="S276" s="288"/>
    </row>
    <row r="277" spans="3:19" ht="15.75">
      <c r="C277" s="289" t="str">
        <f>$I$2</f>
        <v>Ship</v>
      </c>
      <c r="D277" s="290"/>
      <c r="E277" s="291">
        <f>'Cubicle Worksheet (4)'!$AG$5</f>
        <v>0</v>
      </c>
      <c r="F277" s="292"/>
      <c r="G277" s="289" t="str">
        <f>$I$2</f>
        <v>Ship</v>
      </c>
      <c r="H277" s="290"/>
      <c r="I277" s="291">
        <f>'Cubicle Worksheet (4)'!$AG$5</f>
        <v>0</v>
      </c>
      <c r="J277" s="292"/>
      <c r="L277" s="289" t="str">
        <f>$I$2</f>
        <v>Ship</v>
      </c>
      <c r="M277" s="290"/>
      <c r="N277" s="291">
        <f>'Cubicle Worksheet (4)'!$AG$5</f>
        <v>0</v>
      </c>
      <c r="O277" s="292"/>
      <c r="P277" s="289" t="str">
        <f>$I$2</f>
        <v>Ship</v>
      </c>
      <c r="Q277" s="290"/>
      <c r="R277" s="291">
        <f>'Cubicle Worksheet (4)'!$AG$5</f>
        <v>0</v>
      </c>
      <c r="S277" s="292"/>
    </row>
    <row r="278" spans="3:19">
      <c r="C278" s="293" t="s">
        <v>158</v>
      </c>
      <c r="D278" s="294"/>
      <c r="E278" s="299" t="s">
        <v>162</v>
      </c>
      <c r="F278" s="300"/>
      <c r="G278" s="293" t="s">
        <v>158</v>
      </c>
      <c r="H278" s="294"/>
      <c r="I278" s="299" t="s">
        <v>163</v>
      </c>
      <c r="J278" s="300"/>
      <c r="L278" s="293" t="s">
        <v>158</v>
      </c>
      <c r="M278" s="294"/>
      <c r="N278" s="299" t="s">
        <v>166</v>
      </c>
      <c r="O278" s="300"/>
      <c r="P278" s="293" t="s">
        <v>158</v>
      </c>
      <c r="Q278" s="294"/>
      <c r="R278" s="299" t="s">
        <v>167</v>
      </c>
      <c r="S278" s="300"/>
    </row>
    <row r="279" spans="3:19">
      <c r="C279" s="295"/>
      <c r="D279" s="296"/>
      <c r="E279" s="301"/>
      <c r="F279" s="302"/>
      <c r="G279" s="295"/>
      <c r="H279" s="296"/>
      <c r="I279" s="301"/>
      <c r="J279" s="302"/>
      <c r="L279" s="295"/>
      <c r="M279" s="296"/>
      <c r="N279" s="301"/>
      <c r="O279" s="302"/>
      <c r="P279" s="295"/>
      <c r="Q279" s="296"/>
      <c r="R279" s="301"/>
      <c r="S279" s="302"/>
    </row>
    <row r="280" spans="3:19" ht="13.5" thickBot="1">
      <c r="C280" s="297"/>
      <c r="D280" s="298"/>
      <c r="E280" s="303"/>
      <c r="F280" s="304"/>
      <c r="G280" s="297"/>
      <c r="H280" s="298"/>
      <c r="I280" s="303"/>
      <c r="J280" s="304"/>
      <c r="L280" s="297"/>
      <c r="M280" s="298"/>
      <c r="N280" s="303"/>
      <c r="O280" s="304"/>
      <c r="P280" s="297"/>
      <c r="Q280" s="298"/>
      <c r="R280" s="303"/>
      <c r="S280" s="304"/>
    </row>
    <row r="282" spans="3:19" ht="13.5" thickBot="1"/>
    <row r="283" spans="3:19" ht="15.75">
      <c r="C283" s="286">
        <f>'Cubicle Worksheet (4)'!$K$4</f>
        <v>0</v>
      </c>
      <c r="D283" s="287"/>
      <c r="E283" s="287"/>
      <c r="F283" s="288"/>
      <c r="G283" s="286">
        <f>'Cubicle Worksheet (4)'!$K$4</f>
        <v>0</v>
      </c>
      <c r="H283" s="287"/>
      <c r="I283" s="287"/>
      <c r="J283" s="288"/>
      <c r="L283" s="286">
        <f>'Cubicle Worksheet (4)'!$K$4</f>
        <v>0</v>
      </c>
      <c r="M283" s="287"/>
      <c r="N283" s="287"/>
      <c r="O283" s="288"/>
      <c r="P283" s="286">
        <f>'Cubicle Worksheet (4)'!$K$4</f>
        <v>0</v>
      </c>
      <c r="Q283" s="287"/>
      <c r="R283" s="287"/>
      <c r="S283" s="288"/>
    </row>
    <row r="284" spans="3:19" ht="15.75">
      <c r="C284" s="289" t="str">
        <f>$I$2</f>
        <v>Ship</v>
      </c>
      <c r="D284" s="290"/>
      <c r="E284" s="291">
        <f>'Cubicle Worksheet (4)'!$AG$5</f>
        <v>0</v>
      </c>
      <c r="F284" s="292"/>
      <c r="G284" s="289" t="str">
        <f>$I$2</f>
        <v>Ship</v>
      </c>
      <c r="H284" s="290"/>
      <c r="I284" s="291">
        <f>'Cubicle Worksheet (4)'!$AG$5</f>
        <v>0</v>
      </c>
      <c r="J284" s="292"/>
      <c r="L284" s="289" t="str">
        <f>$I$2</f>
        <v>Ship</v>
      </c>
      <c r="M284" s="290"/>
      <c r="N284" s="291">
        <f>'Cubicle Worksheet (4)'!$AG$5</f>
        <v>0</v>
      </c>
      <c r="O284" s="292"/>
      <c r="P284" s="289" t="str">
        <f>$I$2</f>
        <v>Ship</v>
      </c>
      <c r="Q284" s="290"/>
      <c r="R284" s="291">
        <f>'Cubicle Worksheet (4)'!$AG$5</f>
        <v>0</v>
      </c>
      <c r="S284" s="292"/>
    </row>
    <row r="285" spans="3:19">
      <c r="C285" s="293" t="s">
        <v>158</v>
      </c>
      <c r="D285" s="294"/>
      <c r="E285" s="299" t="s">
        <v>168</v>
      </c>
      <c r="F285" s="300"/>
      <c r="G285" s="293" t="s">
        <v>158</v>
      </c>
      <c r="H285" s="294"/>
      <c r="I285" s="299" t="s">
        <v>169</v>
      </c>
      <c r="J285" s="300"/>
      <c r="L285" s="293" t="s">
        <v>158</v>
      </c>
      <c r="M285" s="294"/>
      <c r="N285" s="299" t="s">
        <v>172</v>
      </c>
      <c r="O285" s="300"/>
      <c r="P285" s="293" t="s">
        <v>158</v>
      </c>
      <c r="Q285" s="294"/>
      <c r="R285" s="299" t="s">
        <v>173</v>
      </c>
      <c r="S285" s="300"/>
    </row>
    <row r="286" spans="3:19">
      <c r="C286" s="295"/>
      <c r="D286" s="296"/>
      <c r="E286" s="301"/>
      <c r="F286" s="302"/>
      <c r="G286" s="295"/>
      <c r="H286" s="296"/>
      <c r="I286" s="301"/>
      <c r="J286" s="302"/>
      <c r="L286" s="295"/>
      <c r="M286" s="296"/>
      <c r="N286" s="301"/>
      <c r="O286" s="302"/>
      <c r="P286" s="295"/>
      <c r="Q286" s="296"/>
      <c r="R286" s="301"/>
      <c r="S286" s="302"/>
    </row>
    <row r="287" spans="3:19" ht="13.5" thickBot="1">
      <c r="C287" s="297"/>
      <c r="D287" s="298"/>
      <c r="E287" s="303"/>
      <c r="F287" s="304"/>
      <c r="G287" s="297"/>
      <c r="H287" s="298"/>
      <c r="I287" s="303"/>
      <c r="J287" s="304"/>
      <c r="L287" s="297"/>
      <c r="M287" s="298"/>
      <c r="N287" s="303"/>
      <c r="O287" s="304"/>
      <c r="P287" s="297"/>
      <c r="Q287" s="298"/>
      <c r="R287" s="303"/>
      <c r="S287" s="304"/>
    </row>
    <row r="288" spans="3:19" ht="15" thickBot="1">
      <c r="C288" s="75"/>
      <c r="D288" s="70"/>
      <c r="E288" s="71"/>
      <c r="F288" s="74"/>
      <c r="G288" s="71"/>
      <c r="H288" s="72"/>
      <c r="I288" s="73"/>
      <c r="J288" s="70"/>
      <c r="L288" s="75"/>
      <c r="M288" s="70"/>
      <c r="N288" s="71"/>
      <c r="O288" s="74"/>
      <c r="P288" s="71"/>
      <c r="Q288" s="72"/>
      <c r="R288" s="73"/>
      <c r="S288" s="70"/>
    </row>
    <row r="289" spans="3:19" ht="15.75">
      <c r="C289" s="286">
        <f>'Cubicle Worksheet (4)'!$K$4</f>
        <v>0</v>
      </c>
      <c r="D289" s="287"/>
      <c r="E289" s="287"/>
      <c r="F289" s="288"/>
      <c r="G289" s="286">
        <f>'Cubicle Worksheet (4)'!$K$4</f>
        <v>0</v>
      </c>
      <c r="H289" s="287"/>
      <c r="I289" s="287"/>
      <c r="J289" s="288"/>
      <c r="L289" s="286">
        <f>'Cubicle Worksheet (4)'!$K$4</f>
        <v>0</v>
      </c>
      <c r="M289" s="287"/>
      <c r="N289" s="287"/>
      <c r="O289" s="288"/>
      <c r="P289" s="286">
        <f>'Cubicle Worksheet (4)'!$K$4</f>
        <v>0</v>
      </c>
      <c r="Q289" s="287"/>
      <c r="R289" s="287"/>
      <c r="S289" s="288"/>
    </row>
    <row r="290" spans="3:19" ht="15.75">
      <c r="C290" s="289" t="str">
        <f>$I$2</f>
        <v>Ship</v>
      </c>
      <c r="D290" s="290"/>
      <c r="E290" s="291">
        <f>'Cubicle Worksheet (4)'!$AG$5</f>
        <v>0</v>
      </c>
      <c r="F290" s="292"/>
      <c r="G290" s="289" t="str">
        <f>$I$2</f>
        <v>Ship</v>
      </c>
      <c r="H290" s="290"/>
      <c r="I290" s="291">
        <f>'Cubicle Worksheet (4)'!$AG$5</f>
        <v>0</v>
      </c>
      <c r="J290" s="292"/>
      <c r="L290" s="289" t="str">
        <f>$I$2</f>
        <v>Ship</v>
      </c>
      <c r="M290" s="290"/>
      <c r="N290" s="291">
        <f>'Cubicle Worksheet (4)'!$AG$5</f>
        <v>0</v>
      </c>
      <c r="O290" s="292"/>
      <c r="P290" s="289" t="str">
        <f>$I$2</f>
        <v>Ship</v>
      </c>
      <c r="Q290" s="290"/>
      <c r="R290" s="291">
        <f>'Cubicle Worksheet (4)'!$AG$5</f>
        <v>0</v>
      </c>
      <c r="S290" s="292"/>
    </row>
    <row r="291" spans="3:19">
      <c r="C291" s="293" t="s">
        <v>158</v>
      </c>
      <c r="D291" s="294"/>
      <c r="E291" s="299" t="s">
        <v>170</v>
      </c>
      <c r="F291" s="300"/>
      <c r="G291" s="293" t="s">
        <v>158</v>
      </c>
      <c r="H291" s="294"/>
      <c r="I291" s="299" t="s">
        <v>171</v>
      </c>
      <c r="J291" s="300"/>
      <c r="L291" s="293" t="s">
        <v>158</v>
      </c>
      <c r="M291" s="294"/>
      <c r="N291" s="299" t="s">
        <v>174</v>
      </c>
      <c r="O291" s="300"/>
      <c r="P291" s="293" t="s">
        <v>158</v>
      </c>
      <c r="Q291" s="294"/>
      <c r="R291" s="299" t="s">
        <v>175</v>
      </c>
      <c r="S291" s="300"/>
    </row>
    <row r="292" spans="3:19">
      <c r="C292" s="295"/>
      <c r="D292" s="296"/>
      <c r="E292" s="301"/>
      <c r="F292" s="302"/>
      <c r="G292" s="295"/>
      <c r="H292" s="296"/>
      <c r="I292" s="301"/>
      <c r="J292" s="302"/>
      <c r="L292" s="295"/>
      <c r="M292" s="296"/>
      <c r="N292" s="301"/>
      <c r="O292" s="302"/>
      <c r="P292" s="295"/>
      <c r="Q292" s="296"/>
      <c r="R292" s="301"/>
      <c r="S292" s="302"/>
    </row>
    <row r="293" spans="3:19" ht="13.5" thickBot="1">
      <c r="C293" s="297"/>
      <c r="D293" s="298"/>
      <c r="E293" s="303"/>
      <c r="F293" s="304"/>
      <c r="G293" s="297"/>
      <c r="H293" s="298"/>
      <c r="I293" s="303"/>
      <c r="J293" s="304"/>
      <c r="L293" s="297"/>
      <c r="M293" s="298"/>
      <c r="N293" s="303"/>
      <c r="O293" s="304"/>
      <c r="P293" s="297"/>
      <c r="Q293" s="298"/>
      <c r="R293" s="303"/>
      <c r="S293" s="304"/>
    </row>
  </sheetData>
  <mergeCells count="680">
    <mergeCell ref="D1:H1"/>
    <mergeCell ref="L1:O1"/>
    <mergeCell ref="P1:S1"/>
    <mergeCell ref="D2:E2"/>
    <mergeCell ref="L2:M2"/>
    <mergeCell ref="N2:O2"/>
    <mergeCell ref="P2:Q2"/>
    <mergeCell ref="R2:S2"/>
    <mergeCell ref="L3:M5"/>
    <mergeCell ref="N3:O5"/>
    <mergeCell ref="P3:Q5"/>
    <mergeCell ref="R3:S5"/>
    <mergeCell ref="C5:F5"/>
    <mergeCell ref="D7:H7"/>
    <mergeCell ref="I7:I10"/>
    <mergeCell ref="L7:O7"/>
    <mergeCell ref="P7:S7"/>
    <mergeCell ref="D8:F8"/>
    <mergeCell ref="D14:H14"/>
    <mergeCell ref="L14:O14"/>
    <mergeCell ref="P14:S14"/>
    <mergeCell ref="D15:E15"/>
    <mergeCell ref="L15:M15"/>
    <mergeCell ref="N15:O15"/>
    <mergeCell ref="P15:Q15"/>
    <mergeCell ref="R15:S15"/>
    <mergeCell ref="L8:M8"/>
    <mergeCell ref="N8:O8"/>
    <mergeCell ref="P8:Q8"/>
    <mergeCell ref="R8:S8"/>
    <mergeCell ref="D9:E9"/>
    <mergeCell ref="L9:M11"/>
    <mergeCell ref="N9:O11"/>
    <mergeCell ref="P9:Q11"/>
    <mergeCell ref="R9:S11"/>
    <mergeCell ref="D10:H10"/>
    <mergeCell ref="L16:M18"/>
    <mergeCell ref="N16:O18"/>
    <mergeCell ref="P16:Q18"/>
    <mergeCell ref="R16:S18"/>
    <mergeCell ref="C18:F18"/>
    <mergeCell ref="D20:H20"/>
    <mergeCell ref="I20:I23"/>
    <mergeCell ref="L20:O20"/>
    <mergeCell ref="P20:S20"/>
    <mergeCell ref="D21:F21"/>
    <mergeCell ref="D27:H27"/>
    <mergeCell ref="L27:O27"/>
    <mergeCell ref="P27:S27"/>
    <mergeCell ref="D28:E28"/>
    <mergeCell ref="L28:M28"/>
    <mergeCell ref="N28:O28"/>
    <mergeCell ref="P28:Q28"/>
    <mergeCell ref="R28:S28"/>
    <mergeCell ref="L21:M21"/>
    <mergeCell ref="N21:O21"/>
    <mergeCell ref="P21:Q21"/>
    <mergeCell ref="R21:S21"/>
    <mergeCell ref="D22:E22"/>
    <mergeCell ref="L22:M24"/>
    <mergeCell ref="N22:O24"/>
    <mergeCell ref="P22:Q24"/>
    <mergeCell ref="R22:S24"/>
    <mergeCell ref="D23:H23"/>
    <mergeCell ref="L29:M31"/>
    <mergeCell ref="N29:O31"/>
    <mergeCell ref="P29:Q31"/>
    <mergeCell ref="R29:S31"/>
    <mergeCell ref="C31:F31"/>
    <mergeCell ref="D33:H33"/>
    <mergeCell ref="I33:I36"/>
    <mergeCell ref="L33:O33"/>
    <mergeCell ref="P33:S33"/>
    <mergeCell ref="D34:F34"/>
    <mergeCell ref="D39:H39"/>
    <mergeCell ref="L39:O39"/>
    <mergeCell ref="P39:S39"/>
    <mergeCell ref="D40:E40"/>
    <mergeCell ref="L40:M40"/>
    <mergeCell ref="N40:O40"/>
    <mergeCell ref="P40:Q40"/>
    <mergeCell ref="R40:S40"/>
    <mergeCell ref="L34:M34"/>
    <mergeCell ref="N34:O34"/>
    <mergeCell ref="P34:Q34"/>
    <mergeCell ref="R34:S34"/>
    <mergeCell ref="D35:E35"/>
    <mergeCell ref="L35:M37"/>
    <mergeCell ref="N35:O37"/>
    <mergeCell ref="P35:Q37"/>
    <mergeCell ref="R35:S37"/>
    <mergeCell ref="D36:H36"/>
    <mergeCell ref="L41:M43"/>
    <mergeCell ref="N41:O43"/>
    <mergeCell ref="P41:Q43"/>
    <mergeCell ref="R41:S43"/>
    <mergeCell ref="C43:F43"/>
    <mergeCell ref="D45:H45"/>
    <mergeCell ref="I45:I48"/>
    <mergeCell ref="L45:O45"/>
    <mergeCell ref="P45:S45"/>
    <mergeCell ref="D46:F46"/>
    <mergeCell ref="D52:H52"/>
    <mergeCell ref="L52:O52"/>
    <mergeCell ref="P52:S52"/>
    <mergeCell ref="D53:E53"/>
    <mergeCell ref="L53:M53"/>
    <mergeCell ref="N53:O53"/>
    <mergeCell ref="P53:Q53"/>
    <mergeCell ref="R53:S53"/>
    <mergeCell ref="L46:M46"/>
    <mergeCell ref="N46:O46"/>
    <mergeCell ref="P46:Q46"/>
    <mergeCell ref="R46:S46"/>
    <mergeCell ref="D47:E47"/>
    <mergeCell ref="L47:M49"/>
    <mergeCell ref="N47:O49"/>
    <mergeCell ref="P47:Q49"/>
    <mergeCell ref="R47:S49"/>
    <mergeCell ref="D48:H48"/>
    <mergeCell ref="L54:M56"/>
    <mergeCell ref="N54:O56"/>
    <mergeCell ref="P54:Q56"/>
    <mergeCell ref="R54:S56"/>
    <mergeCell ref="C56:F56"/>
    <mergeCell ref="D58:H58"/>
    <mergeCell ref="I58:I61"/>
    <mergeCell ref="L58:O58"/>
    <mergeCell ref="P58:S58"/>
    <mergeCell ref="D59:F59"/>
    <mergeCell ref="D65:H65"/>
    <mergeCell ref="L65:O65"/>
    <mergeCell ref="P65:S65"/>
    <mergeCell ref="D66:E66"/>
    <mergeCell ref="L66:M66"/>
    <mergeCell ref="N66:O66"/>
    <mergeCell ref="P66:Q66"/>
    <mergeCell ref="R66:S66"/>
    <mergeCell ref="L59:M59"/>
    <mergeCell ref="N59:O59"/>
    <mergeCell ref="P59:Q59"/>
    <mergeCell ref="R59:S59"/>
    <mergeCell ref="D60:E60"/>
    <mergeCell ref="L60:M62"/>
    <mergeCell ref="N60:O62"/>
    <mergeCell ref="P60:Q62"/>
    <mergeCell ref="R60:S62"/>
    <mergeCell ref="D61:H61"/>
    <mergeCell ref="L67:M69"/>
    <mergeCell ref="N67:O69"/>
    <mergeCell ref="P67:Q69"/>
    <mergeCell ref="R67:S69"/>
    <mergeCell ref="C69:F69"/>
    <mergeCell ref="D71:H71"/>
    <mergeCell ref="I71:I74"/>
    <mergeCell ref="L71:O71"/>
    <mergeCell ref="P71:S71"/>
    <mergeCell ref="D72:F72"/>
    <mergeCell ref="D77:H77"/>
    <mergeCell ref="L77:O77"/>
    <mergeCell ref="P77:S77"/>
    <mergeCell ref="D78:E78"/>
    <mergeCell ref="L78:M78"/>
    <mergeCell ref="N78:O78"/>
    <mergeCell ref="P78:Q78"/>
    <mergeCell ref="R78:S78"/>
    <mergeCell ref="L72:M72"/>
    <mergeCell ref="N72:O72"/>
    <mergeCell ref="P72:Q72"/>
    <mergeCell ref="R72:S72"/>
    <mergeCell ref="D73:E73"/>
    <mergeCell ref="L73:M75"/>
    <mergeCell ref="N73:O75"/>
    <mergeCell ref="P73:Q75"/>
    <mergeCell ref="R73:S75"/>
    <mergeCell ref="D74:H74"/>
    <mergeCell ref="L79:M81"/>
    <mergeCell ref="N79:O81"/>
    <mergeCell ref="P79:Q81"/>
    <mergeCell ref="R79:S81"/>
    <mergeCell ref="C81:F81"/>
    <mergeCell ref="D83:H83"/>
    <mergeCell ref="I83:I86"/>
    <mergeCell ref="L83:O83"/>
    <mergeCell ref="P83:S83"/>
    <mergeCell ref="D84:F84"/>
    <mergeCell ref="D90:H90"/>
    <mergeCell ref="L90:O90"/>
    <mergeCell ref="P90:S90"/>
    <mergeCell ref="D91:E91"/>
    <mergeCell ref="L91:M91"/>
    <mergeCell ref="N91:O91"/>
    <mergeCell ref="P91:Q91"/>
    <mergeCell ref="R91:S91"/>
    <mergeCell ref="L84:M84"/>
    <mergeCell ref="N84:O84"/>
    <mergeCell ref="P84:Q84"/>
    <mergeCell ref="R84:S84"/>
    <mergeCell ref="D85:E85"/>
    <mergeCell ref="L85:M87"/>
    <mergeCell ref="N85:O87"/>
    <mergeCell ref="P85:Q87"/>
    <mergeCell ref="R85:S87"/>
    <mergeCell ref="D86:H86"/>
    <mergeCell ref="L92:M94"/>
    <mergeCell ref="N92:O94"/>
    <mergeCell ref="P92:Q94"/>
    <mergeCell ref="R92:S94"/>
    <mergeCell ref="C94:F94"/>
    <mergeCell ref="D96:H96"/>
    <mergeCell ref="I96:I99"/>
    <mergeCell ref="L96:O96"/>
    <mergeCell ref="P96:S96"/>
    <mergeCell ref="D97:F97"/>
    <mergeCell ref="D103:H103"/>
    <mergeCell ref="L103:O103"/>
    <mergeCell ref="P103:S103"/>
    <mergeCell ref="D104:E104"/>
    <mergeCell ref="L104:M104"/>
    <mergeCell ref="N104:O104"/>
    <mergeCell ref="P104:Q104"/>
    <mergeCell ref="R104:S104"/>
    <mergeCell ref="L97:M97"/>
    <mergeCell ref="N97:O97"/>
    <mergeCell ref="P97:Q97"/>
    <mergeCell ref="R97:S97"/>
    <mergeCell ref="D98:E98"/>
    <mergeCell ref="L98:M100"/>
    <mergeCell ref="N98:O100"/>
    <mergeCell ref="P98:Q100"/>
    <mergeCell ref="R98:S100"/>
    <mergeCell ref="D99:H99"/>
    <mergeCell ref="L105:M107"/>
    <mergeCell ref="N105:O107"/>
    <mergeCell ref="P105:Q107"/>
    <mergeCell ref="R105:S107"/>
    <mergeCell ref="C107:F107"/>
    <mergeCell ref="D109:H109"/>
    <mergeCell ref="I109:I112"/>
    <mergeCell ref="L109:O109"/>
    <mergeCell ref="P109:S109"/>
    <mergeCell ref="D110:F110"/>
    <mergeCell ref="D115:H115"/>
    <mergeCell ref="L115:O115"/>
    <mergeCell ref="P115:S115"/>
    <mergeCell ref="D116:E116"/>
    <mergeCell ref="L116:M116"/>
    <mergeCell ref="N116:O116"/>
    <mergeCell ref="P116:Q116"/>
    <mergeCell ref="R116:S116"/>
    <mergeCell ref="L110:M110"/>
    <mergeCell ref="N110:O110"/>
    <mergeCell ref="P110:Q110"/>
    <mergeCell ref="R110:S110"/>
    <mergeCell ref="D111:E111"/>
    <mergeCell ref="L111:M113"/>
    <mergeCell ref="N111:O113"/>
    <mergeCell ref="P111:Q113"/>
    <mergeCell ref="R111:S113"/>
    <mergeCell ref="D112:H112"/>
    <mergeCell ref="L117:M119"/>
    <mergeCell ref="N117:O119"/>
    <mergeCell ref="P117:Q119"/>
    <mergeCell ref="R117:S119"/>
    <mergeCell ref="C119:F119"/>
    <mergeCell ref="D121:H121"/>
    <mergeCell ref="I121:I124"/>
    <mergeCell ref="L121:O121"/>
    <mergeCell ref="P121:S121"/>
    <mergeCell ref="D122:F122"/>
    <mergeCell ref="D128:H128"/>
    <mergeCell ref="L128:O128"/>
    <mergeCell ref="P128:S128"/>
    <mergeCell ref="D129:E129"/>
    <mergeCell ref="L129:M129"/>
    <mergeCell ref="N129:O129"/>
    <mergeCell ref="P129:Q129"/>
    <mergeCell ref="R129:S129"/>
    <mergeCell ref="L122:M122"/>
    <mergeCell ref="N122:O122"/>
    <mergeCell ref="P122:Q122"/>
    <mergeCell ref="R122:S122"/>
    <mergeCell ref="D123:E123"/>
    <mergeCell ref="L123:M125"/>
    <mergeCell ref="N123:O125"/>
    <mergeCell ref="P123:Q125"/>
    <mergeCell ref="R123:S125"/>
    <mergeCell ref="D124:H124"/>
    <mergeCell ref="L130:M132"/>
    <mergeCell ref="N130:O132"/>
    <mergeCell ref="P130:Q132"/>
    <mergeCell ref="R130:S132"/>
    <mergeCell ref="C132:F132"/>
    <mergeCell ref="D134:H134"/>
    <mergeCell ref="I134:I137"/>
    <mergeCell ref="L134:O134"/>
    <mergeCell ref="P134:S134"/>
    <mergeCell ref="D135:F135"/>
    <mergeCell ref="D141:H141"/>
    <mergeCell ref="L141:O141"/>
    <mergeCell ref="P141:S141"/>
    <mergeCell ref="D142:E142"/>
    <mergeCell ref="L142:M142"/>
    <mergeCell ref="N142:O142"/>
    <mergeCell ref="P142:Q142"/>
    <mergeCell ref="R142:S142"/>
    <mergeCell ref="L135:M135"/>
    <mergeCell ref="N135:O135"/>
    <mergeCell ref="P135:Q135"/>
    <mergeCell ref="R135:S135"/>
    <mergeCell ref="D136:E136"/>
    <mergeCell ref="L136:M138"/>
    <mergeCell ref="N136:O138"/>
    <mergeCell ref="P136:Q138"/>
    <mergeCell ref="R136:S138"/>
    <mergeCell ref="D137:H137"/>
    <mergeCell ref="L143:M145"/>
    <mergeCell ref="N143:O145"/>
    <mergeCell ref="P143:Q145"/>
    <mergeCell ref="R143:S145"/>
    <mergeCell ref="C145:F145"/>
    <mergeCell ref="D147:H147"/>
    <mergeCell ref="I147:I150"/>
    <mergeCell ref="L147:O147"/>
    <mergeCell ref="P147:S147"/>
    <mergeCell ref="D148:F148"/>
    <mergeCell ref="D153:H153"/>
    <mergeCell ref="L153:O153"/>
    <mergeCell ref="P153:S153"/>
    <mergeCell ref="D154:E154"/>
    <mergeCell ref="L154:M154"/>
    <mergeCell ref="N154:O154"/>
    <mergeCell ref="P154:Q154"/>
    <mergeCell ref="R154:S154"/>
    <mergeCell ref="L148:M148"/>
    <mergeCell ref="N148:O148"/>
    <mergeCell ref="P148:Q148"/>
    <mergeCell ref="R148:S148"/>
    <mergeCell ref="D149:E149"/>
    <mergeCell ref="L149:M151"/>
    <mergeCell ref="N149:O151"/>
    <mergeCell ref="P149:Q151"/>
    <mergeCell ref="R149:S151"/>
    <mergeCell ref="D150:H150"/>
    <mergeCell ref="L155:M157"/>
    <mergeCell ref="N155:O157"/>
    <mergeCell ref="P155:Q157"/>
    <mergeCell ref="R155:S157"/>
    <mergeCell ref="C157:F157"/>
    <mergeCell ref="D159:H159"/>
    <mergeCell ref="I159:I162"/>
    <mergeCell ref="L159:O159"/>
    <mergeCell ref="P159:S159"/>
    <mergeCell ref="D160:F160"/>
    <mergeCell ref="D166:H166"/>
    <mergeCell ref="L166:O166"/>
    <mergeCell ref="P166:S166"/>
    <mergeCell ref="D167:E167"/>
    <mergeCell ref="L167:M167"/>
    <mergeCell ref="N167:O167"/>
    <mergeCell ref="P167:Q167"/>
    <mergeCell ref="R167:S167"/>
    <mergeCell ref="L160:M160"/>
    <mergeCell ref="N160:O160"/>
    <mergeCell ref="P160:Q160"/>
    <mergeCell ref="R160:S160"/>
    <mergeCell ref="D161:E161"/>
    <mergeCell ref="L161:M163"/>
    <mergeCell ref="N161:O163"/>
    <mergeCell ref="P161:Q163"/>
    <mergeCell ref="R161:S163"/>
    <mergeCell ref="D162:H162"/>
    <mergeCell ref="L168:M170"/>
    <mergeCell ref="N168:O170"/>
    <mergeCell ref="P168:Q170"/>
    <mergeCell ref="R168:S170"/>
    <mergeCell ref="C170:F170"/>
    <mergeCell ref="D172:H172"/>
    <mergeCell ref="I172:I175"/>
    <mergeCell ref="L172:O172"/>
    <mergeCell ref="P172:S172"/>
    <mergeCell ref="D173:F173"/>
    <mergeCell ref="D179:H179"/>
    <mergeCell ref="L179:O179"/>
    <mergeCell ref="P179:S179"/>
    <mergeCell ref="D180:E180"/>
    <mergeCell ref="L180:M180"/>
    <mergeCell ref="N180:O180"/>
    <mergeCell ref="P180:Q180"/>
    <mergeCell ref="R180:S180"/>
    <mergeCell ref="L173:M173"/>
    <mergeCell ref="N173:O173"/>
    <mergeCell ref="P173:Q173"/>
    <mergeCell ref="R173:S173"/>
    <mergeCell ref="D174:E174"/>
    <mergeCell ref="L174:M176"/>
    <mergeCell ref="N174:O176"/>
    <mergeCell ref="P174:Q176"/>
    <mergeCell ref="R174:S176"/>
    <mergeCell ref="D175:H175"/>
    <mergeCell ref="L181:M183"/>
    <mergeCell ref="N181:O183"/>
    <mergeCell ref="P181:Q183"/>
    <mergeCell ref="R181:S183"/>
    <mergeCell ref="C183:F183"/>
    <mergeCell ref="D185:H185"/>
    <mergeCell ref="I185:I188"/>
    <mergeCell ref="L185:O185"/>
    <mergeCell ref="P185:S185"/>
    <mergeCell ref="D186:F186"/>
    <mergeCell ref="D192:H192"/>
    <mergeCell ref="L192:O192"/>
    <mergeCell ref="P192:S192"/>
    <mergeCell ref="D193:E193"/>
    <mergeCell ref="L193:M193"/>
    <mergeCell ref="N193:O193"/>
    <mergeCell ref="P193:Q193"/>
    <mergeCell ref="R193:S193"/>
    <mergeCell ref="L186:M186"/>
    <mergeCell ref="N186:O186"/>
    <mergeCell ref="P186:Q186"/>
    <mergeCell ref="R186:S186"/>
    <mergeCell ref="D187:E187"/>
    <mergeCell ref="L187:M189"/>
    <mergeCell ref="N187:O189"/>
    <mergeCell ref="P187:Q189"/>
    <mergeCell ref="R187:S189"/>
    <mergeCell ref="D188:H188"/>
    <mergeCell ref="L194:M196"/>
    <mergeCell ref="N194:O196"/>
    <mergeCell ref="P194:Q196"/>
    <mergeCell ref="R194:S196"/>
    <mergeCell ref="C196:F196"/>
    <mergeCell ref="D198:H198"/>
    <mergeCell ref="I198:I201"/>
    <mergeCell ref="L198:O198"/>
    <mergeCell ref="P198:S198"/>
    <mergeCell ref="D199:F199"/>
    <mergeCell ref="D205:H205"/>
    <mergeCell ref="L205:O205"/>
    <mergeCell ref="P205:S205"/>
    <mergeCell ref="D206:E206"/>
    <mergeCell ref="L206:M206"/>
    <mergeCell ref="N206:O206"/>
    <mergeCell ref="P206:Q206"/>
    <mergeCell ref="R206:S206"/>
    <mergeCell ref="L199:M199"/>
    <mergeCell ref="N199:O199"/>
    <mergeCell ref="P199:Q199"/>
    <mergeCell ref="R199:S199"/>
    <mergeCell ref="D200:E200"/>
    <mergeCell ref="L200:M202"/>
    <mergeCell ref="N200:O202"/>
    <mergeCell ref="P200:Q202"/>
    <mergeCell ref="R200:S202"/>
    <mergeCell ref="D201:H201"/>
    <mergeCell ref="L207:M209"/>
    <mergeCell ref="N207:O209"/>
    <mergeCell ref="P207:Q209"/>
    <mergeCell ref="R207:S209"/>
    <mergeCell ref="C209:F209"/>
    <mergeCell ref="D211:H211"/>
    <mergeCell ref="I211:I214"/>
    <mergeCell ref="L211:O211"/>
    <mergeCell ref="P211:S211"/>
    <mergeCell ref="D212:F212"/>
    <mergeCell ref="D218:H218"/>
    <mergeCell ref="L218:O218"/>
    <mergeCell ref="P218:S218"/>
    <mergeCell ref="D219:E219"/>
    <mergeCell ref="L219:M219"/>
    <mergeCell ref="N219:O219"/>
    <mergeCell ref="P219:Q219"/>
    <mergeCell ref="R219:S219"/>
    <mergeCell ref="L212:M212"/>
    <mergeCell ref="N212:O212"/>
    <mergeCell ref="P212:Q212"/>
    <mergeCell ref="R212:S212"/>
    <mergeCell ref="D213:E213"/>
    <mergeCell ref="L213:M215"/>
    <mergeCell ref="N213:O215"/>
    <mergeCell ref="P213:Q215"/>
    <mergeCell ref="R213:S215"/>
    <mergeCell ref="D214:H214"/>
    <mergeCell ref="L220:M222"/>
    <mergeCell ref="N220:O222"/>
    <mergeCell ref="P220:Q222"/>
    <mergeCell ref="R220:S222"/>
    <mergeCell ref="C222:F222"/>
    <mergeCell ref="D224:H224"/>
    <mergeCell ref="I224:I227"/>
    <mergeCell ref="L224:O224"/>
    <mergeCell ref="P224:S224"/>
    <mergeCell ref="D225:F225"/>
    <mergeCell ref="D231:H231"/>
    <mergeCell ref="L231:O231"/>
    <mergeCell ref="P231:S231"/>
    <mergeCell ref="D232:H232"/>
    <mergeCell ref="L232:M232"/>
    <mergeCell ref="N232:O232"/>
    <mergeCell ref="P232:Q232"/>
    <mergeCell ref="R232:S232"/>
    <mergeCell ref="L225:M225"/>
    <mergeCell ref="N225:O225"/>
    <mergeCell ref="P225:Q225"/>
    <mergeCell ref="R225:S225"/>
    <mergeCell ref="D226:E226"/>
    <mergeCell ref="L226:M228"/>
    <mergeCell ref="N226:O228"/>
    <mergeCell ref="P226:Q228"/>
    <mergeCell ref="R226:S228"/>
    <mergeCell ref="D227:H227"/>
    <mergeCell ref="L233:M235"/>
    <mergeCell ref="N233:O235"/>
    <mergeCell ref="P233:Q235"/>
    <mergeCell ref="R233:S235"/>
    <mergeCell ref="D234:E234"/>
    <mergeCell ref="D237:H237"/>
    <mergeCell ref="I237:I240"/>
    <mergeCell ref="L237:O237"/>
    <mergeCell ref="P237:S237"/>
    <mergeCell ref="D238:F238"/>
    <mergeCell ref="L238:M238"/>
    <mergeCell ref="N238:O238"/>
    <mergeCell ref="P238:Q238"/>
    <mergeCell ref="R238:S238"/>
    <mergeCell ref="C239:C240"/>
    <mergeCell ref="D239:H240"/>
    <mergeCell ref="L239:M241"/>
    <mergeCell ref="N239:O241"/>
    <mergeCell ref="P239:Q241"/>
    <mergeCell ref="R239:S241"/>
    <mergeCell ref="C244:F244"/>
    <mergeCell ref="G244:J244"/>
    <mergeCell ref="L244:O244"/>
    <mergeCell ref="P244:S244"/>
    <mergeCell ref="C245:D245"/>
    <mergeCell ref="E245:F245"/>
    <mergeCell ref="G245:H245"/>
    <mergeCell ref="I245:J245"/>
    <mergeCell ref="L245:M245"/>
    <mergeCell ref="N245:O245"/>
    <mergeCell ref="P245:Q245"/>
    <mergeCell ref="R245:S245"/>
    <mergeCell ref="C246:D248"/>
    <mergeCell ref="E246:F248"/>
    <mergeCell ref="G246:H248"/>
    <mergeCell ref="I246:J248"/>
    <mergeCell ref="L246:M248"/>
    <mergeCell ref="N246:O248"/>
    <mergeCell ref="P246:Q248"/>
    <mergeCell ref="R246:S248"/>
    <mergeCell ref="C250:F250"/>
    <mergeCell ref="G250:J250"/>
    <mergeCell ref="L250:O250"/>
    <mergeCell ref="P250:S250"/>
    <mergeCell ref="C251:D251"/>
    <mergeCell ref="E251:F251"/>
    <mergeCell ref="G251:H251"/>
    <mergeCell ref="I251:J251"/>
    <mergeCell ref="L251:M251"/>
    <mergeCell ref="N251:O251"/>
    <mergeCell ref="D257:H257"/>
    <mergeCell ref="L257:O257"/>
    <mergeCell ref="P257:S257"/>
    <mergeCell ref="D258:H258"/>
    <mergeCell ref="L258:M258"/>
    <mergeCell ref="N258:O258"/>
    <mergeCell ref="P258:Q258"/>
    <mergeCell ref="R258:S258"/>
    <mergeCell ref="P251:Q251"/>
    <mergeCell ref="R251:S251"/>
    <mergeCell ref="C252:D254"/>
    <mergeCell ref="E252:F254"/>
    <mergeCell ref="G252:H254"/>
    <mergeCell ref="I252:J254"/>
    <mergeCell ref="L252:M254"/>
    <mergeCell ref="N252:O254"/>
    <mergeCell ref="P252:Q254"/>
    <mergeCell ref="R252:S254"/>
    <mergeCell ref="L259:M261"/>
    <mergeCell ref="N259:O261"/>
    <mergeCell ref="P259:Q261"/>
    <mergeCell ref="R259:S261"/>
    <mergeCell ref="D260:E260"/>
    <mergeCell ref="D263:H263"/>
    <mergeCell ref="I263:I266"/>
    <mergeCell ref="L263:O263"/>
    <mergeCell ref="P263:S263"/>
    <mergeCell ref="D264:F264"/>
    <mergeCell ref="L264:M264"/>
    <mergeCell ref="N264:O264"/>
    <mergeCell ref="P264:Q264"/>
    <mergeCell ref="R264:S264"/>
    <mergeCell ref="C265:C266"/>
    <mergeCell ref="D265:H266"/>
    <mergeCell ref="L265:M267"/>
    <mergeCell ref="N265:O267"/>
    <mergeCell ref="P265:Q267"/>
    <mergeCell ref="R265:S267"/>
    <mergeCell ref="C270:F270"/>
    <mergeCell ref="G270:J270"/>
    <mergeCell ref="L270:O270"/>
    <mergeCell ref="P270:S270"/>
    <mergeCell ref="C271:D271"/>
    <mergeCell ref="E271:F271"/>
    <mergeCell ref="G271:H271"/>
    <mergeCell ref="I271:J271"/>
    <mergeCell ref="L271:M271"/>
    <mergeCell ref="N271:O271"/>
    <mergeCell ref="P271:Q271"/>
    <mergeCell ref="R271:S271"/>
    <mergeCell ref="C272:D274"/>
    <mergeCell ref="E272:F274"/>
    <mergeCell ref="G272:H274"/>
    <mergeCell ref="I272:J274"/>
    <mergeCell ref="L272:M274"/>
    <mergeCell ref="N272:O274"/>
    <mergeCell ref="P272:Q274"/>
    <mergeCell ref="R272:S274"/>
    <mergeCell ref="C276:F276"/>
    <mergeCell ref="G276:J276"/>
    <mergeCell ref="L276:O276"/>
    <mergeCell ref="P276:S276"/>
    <mergeCell ref="C277:D277"/>
    <mergeCell ref="E277:F277"/>
    <mergeCell ref="G277:H277"/>
    <mergeCell ref="I277:J277"/>
    <mergeCell ref="L277:M277"/>
    <mergeCell ref="N277:O277"/>
    <mergeCell ref="P277:Q277"/>
    <mergeCell ref="R277:S277"/>
    <mergeCell ref="C278:D280"/>
    <mergeCell ref="E278:F280"/>
    <mergeCell ref="G278:H280"/>
    <mergeCell ref="I278:J280"/>
    <mergeCell ref="L278:M280"/>
    <mergeCell ref="N278:O280"/>
    <mergeCell ref="P278:Q280"/>
    <mergeCell ref="R278:S280"/>
    <mergeCell ref="C283:F283"/>
    <mergeCell ref="G283:J283"/>
    <mergeCell ref="L283:O283"/>
    <mergeCell ref="P283:S283"/>
    <mergeCell ref="C284:D284"/>
    <mergeCell ref="E284:F284"/>
    <mergeCell ref="G284:H284"/>
    <mergeCell ref="I284:J284"/>
    <mergeCell ref="L284:M284"/>
    <mergeCell ref="N284:O284"/>
    <mergeCell ref="P284:Q284"/>
    <mergeCell ref="R284:S284"/>
    <mergeCell ref="C285:D287"/>
    <mergeCell ref="E285:F287"/>
    <mergeCell ref="G285:H287"/>
    <mergeCell ref="I285:J287"/>
    <mergeCell ref="L285:M287"/>
    <mergeCell ref="N285:O287"/>
    <mergeCell ref="P285:Q287"/>
    <mergeCell ref="R285:S287"/>
    <mergeCell ref="C291:D293"/>
    <mergeCell ref="E291:F293"/>
    <mergeCell ref="G291:H293"/>
    <mergeCell ref="I291:J293"/>
    <mergeCell ref="L291:M293"/>
    <mergeCell ref="N291:O293"/>
    <mergeCell ref="P291:Q293"/>
    <mergeCell ref="R291:S293"/>
    <mergeCell ref="C289:F289"/>
    <mergeCell ref="G289:J289"/>
    <mergeCell ref="L289:O289"/>
    <mergeCell ref="P289:S289"/>
    <mergeCell ref="C290:D290"/>
    <mergeCell ref="E290:F290"/>
    <mergeCell ref="G290:H290"/>
    <mergeCell ref="I290:J290"/>
    <mergeCell ref="L290:M290"/>
    <mergeCell ref="N290:O290"/>
    <mergeCell ref="P290:Q290"/>
    <mergeCell ref="R290:S290"/>
  </mergeCells>
  <printOptions gridLinesSet="0"/>
  <pageMargins left="0.45" right="0.15" top="0.45" bottom="0.15" header="0" footer="0"/>
  <pageSetup orientation="landscape" r:id="rId1"/>
  <headerFooter alignWithMargins="0"/>
  <rowBreaks count="5" manualBreakCount="5">
    <brk id="38" min="2" max="18" man="1"/>
    <brk id="76" min="2" max="18" man="1"/>
    <brk id="114" min="2" max="18" man="1"/>
    <brk id="152" min="2" max="18" man="1"/>
    <brk id="256" min="2" max="1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471C-F0F4-4D76-8FEA-3E4113A7CA4F}">
  <dimension ref="A1:X57"/>
  <sheetViews>
    <sheetView workbookViewId="0">
      <selection activeCell="L30" sqref="L30"/>
    </sheetView>
  </sheetViews>
  <sheetFormatPr defaultRowHeight="15"/>
  <cols>
    <col min="1" max="1" width="15.140625" customWidth="1"/>
    <col min="2" max="4" width="9.140625" customWidth="1"/>
    <col min="5" max="5" width="10.140625" customWidth="1"/>
    <col min="6" max="6" width="9.5703125" customWidth="1"/>
    <col min="7" max="9" width="9.140625" customWidth="1"/>
    <col min="10" max="10" width="14.42578125" customWidth="1"/>
    <col min="11" max="11" width="9.5703125" customWidth="1"/>
    <col min="12" max="13" width="9.140625" customWidth="1"/>
    <col min="16" max="22" width="12.42578125" customWidth="1"/>
    <col min="23" max="23" width="11.5703125" customWidth="1"/>
    <col min="24" max="24" width="14.5703125" customWidth="1"/>
  </cols>
  <sheetData>
    <row r="1" spans="1:24">
      <c r="A1" s="31"/>
      <c r="B1" s="31"/>
      <c r="C1" s="31"/>
      <c r="D1" s="31"/>
      <c r="E1" s="31"/>
      <c r="F1" s="31"/>
      <c r="G1" s="31"/>
      <c r="L1" t="s">
        <v>131</v>
      </c>
    </row>
    <row r="2" spans="1:24" ht="23.25">
      <c r="A2" s="32" t="s">
        <v>97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t="s">
        <v>132</v>
      </c>
      <c r="O2" s="40"/>
      <c r="P2" s="40"/>
      <c r="Q2" s="41" t="s">
        <v>138</v>
      </c>
      <c r="S2" s="40"/>
      <c r="T2" s="40"/>
      <c r="U2" s="40"/>
      <c r="V2" s="40"/>
      <c r="W2" s="40"/>
    </row>
    <row r="3" spans="1:24" ht="23.25">
      <c r="A3" s="34" t="s">
        <v>98</v>
      </c>
      <c r="B3" s="31" t="s">
        <v>99</v>
      </c>
      <c r="C3" s="31" t="s">
        <v>211</v>
      </c>
      <c r="D3" s="31" t="s">
        <v>212</v>
      </c>
      <c r="E3" s="31" t="s">
        <v>213</v>
      </c>
      <c r="F3" s="31" t="s">
        <v>214</v>
      </c>
      <c r="G3" s="31" t="s">
        <v>215</v>
      </c>
      <c r="H3" s="31" t="s">
        <v>351</v>
      </c>
      <c r="I3" s="31" t="s">
        <v>376</v>
      </c>
      <c r="J3" s="31" t="s">
        <v>133</v>
      </c>
      <c r="K3" s="31"/>
      <c r="L3">
        <v>12</v>
      </c>
      <c r="O3" s="40"/>
      <c r="P3" s="40"/>
      <c r="Q3" s="40"/>
      <c r="R3" s="41"/>
      <c r="S3" s="40"/>
      <c r="T3" s="40"/>
      <c r="U3" s="40"/>
      <c r="V3" s="40"/>
      <c r="W3" s="40"/>
    </row>
    <row r="4" spans="1:24" ht="15" customHeight="1">
      <c r="A4" s="35"/>
      <c r="B4" s="31" t="s">
        <v>101</v>
      </c>
      <c r="C4" s="31" t="s">
        <v>216</v>
      </c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352</v>
      </c>
      <c r="I4" s="31" t="s">
        <v>377</v>
      </c>
      <c r="J4" s="31" t="s">
        <v>134</v>
      </c>
      <c r="K4" s="31"/>
      <c r="L4">
        <v>20</v>
      </c>
      <c r="O4" s="40"/>
      <c r="P4" s="42" t="s">
        <v>140</v>
      </c>
      <c r="Q4" s="42" t="s">
        <v>30</v>
      </c>
      <c r="R4" s="42" t="s">
        <v>139</v>
      </c>
      <c r="S4" s="42" t="s">
        <v>130</v>
      </c>
      <c r="T4" s="43" t="s">
        <v>142</v>
      </c>
      <c r="U4" s="42" t="s">
        <v>141</v>
      </c>
      <c r="V4" s="42" t="s">
        <v>143</v>
      </c>
      <c r="W4" s="42" t="s">
        <v>2</v>
      </c>
      <c r="X4" s="42" t="s">
        <v>335</v>
      </c>
    </row>
    <row r="5" spans="1:24">
      <c r="A5" s="35"/>
      <c r="B5" s="31" t="s">
        <v>103</v>
      </c>
      <c r="C5" s="31" t="s">
        <v>221</v>
      </c>
      <c r="D5" s="31" t="s">
        <v>222</v>
      </c>
      <c r="E5" s="31" t="s">
        <v>223</v>
      </c>
      <c r="F5" s="31" t="s">
        <v>224</v>
      </c>
      <c r="G5" s="31" t="s">
        <v>225</v>
      </c>
      <c r="H5" s="31" t="s">
        <v>353</v>
      </c>
      <c r="I5" s="31" t="s">
        <v>378</v>
      </c>
      <c r="J5" s="31" t="s">
        <v>135</v>
      </c>
      <c r="K5" s="31"/>
      <c r="L5">
        <v>28</v>
      </c>
      <c r="O5" s="40"/>
      <c r="P5" s="40"/>
      <c r="Q5" s="40" t="s">
        <v>144</v>
      </c>
      <c r="R5" s="40"/>
      <c r="S5" s="40"/>
      <c r="T5" s="129"/>
      <c r="U5" s="130"/>
      <c r="V5" s="130"/>
    </row>
    <row r="6" spans="1:24">
      <c r="A6" s="35"/>
      <c r="B6" s="31" t="s">
        <v>105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230</v>
      </c>
      <c r="H6" s="31" t="s">
        <v>354</v>
      </c>
      <c r="I6" s="31" t="s">
        <v>379</v>
      </c>
      <c r="J6" s="31" t="s">
        <v>136</v>
      </c>
      <c r="K6" s="31"/>
      <c r="L6">
        <v>36</v>
      </c>
      <c r="O6" s="40"/>
      <c r="P6" s="126">
        <f>B54</f>
        <v>42</v>
      </c>
      <c r="Q6" s="126">
        <f>SUMIF(D34:D53,L3,C34:C53)</f>
        <v>0</v>
      </c>
      <c r="R6" s="126">
        <f>E54</f>
        <v>10</v>
      </c>
      <c r="S6" s="126" t="e">
        <f>F54</f>
        <v>#NAME?</v>
      </c>
      <c r="T6" s="126">
        <f>G56</f>
        <v>0</v>
      </c>
      <c r="U6" s="77">
        <f>H54</f>
        <v>75</v>
      </c>
      <c r="V6" s="77" t="e">
        <f>I56</f>
        <v>#NAME?</v>
      </c>
      <c r="W6" s="77">
        <f>J54</f>
        <v>98.666666666666671</v>
      </c>
    </row>
    <row r="7" spans="1:24">
      <c r="A7" s="35"/>
      <c r="B7" s="31" t="s">
        <v>107</v>
      </c>
      <c r="C7" s="31" t="s">
        <v>231</v>
      </c>
      <c r="D7" s="31" t="s">
        <v>232</v>
      </c>
      <c r="E7" s="31" t="s">
        <v>233</v>
      </c>
      <c r="F7" s="31" t="s">
        <v>234</v>
      </c>
      <c r="G7" s="31" t="s">
        <v>235</v>
      </c>
      <c r="H7" s="31" t="s">
        <v>355</v>
      </c>
      <c r="I7" s="31" t="s">
        <v>380</v>
      </c>
      <c r="O7" s="40"/>
      <c r="P7" s="40"/>
      <c r="Q7" s="40" t="s">
        <v>39</v>
      </c>
      <c r="R7" s="40"/>
      <c r="S7" s="40"/>
      <c r="T7" s="40"/>
    </row>
    <row r="8" spans="1:24">
      <c r="A8" s="35"/>
      <c r="B8" s="31" t="s">
        <v>109</v>
      </c>
      <c r="C8" s="31" t="s">
        <v>236</v>
      </c>
      <c r="D8" s="31" t="s">
        <v>237</v>
      </c>
      <c r="E8" s="31" t="s">
        <v>238</v>
      </c>
      <c r="F8" s="31" t="s">
        <v>239</v>
      </c>
      <c r="G8" s="31" t="s">
        <v>240</v>
      </c>
      <c r="H8" s="31" t="s">
        <v>356</v>
      </c>
      <c r="I8" s="31" t="s">
        <v>381</v>
      </c>
      <c r="O8" s="40"/>
      <c r="P8" s="40"/>
      <c r="Q8" s="126">
        <f>SUMIF(D34:D53,L4,C34:C53)</f>
        <v>0</v>
      </c>
      <c r="R8" s="40"/>
      <c r="S8" s="40"/>
      <c r="T8" s="40"/>
      <c r="U8" s="40"/>
      <c r="V8" s="40"/>
      <c r="W8" s="40"/>
    </row>
    <row r="9" spans="1:24">
      <c r="A9" s="35"/>
      <c r="B9" s="31" t="s">
        <v>110</v>
      </c>
      <c r="C9" s="31" t="s">
        <v>241</v>
      </c>
      <c r="D9" s="31" t="s">
        <v>242</v>
      </c>
      <c r="E9" s="31" t="s">
        <v>243</v>
      </c>
      <c r="F9" s="31" t="s">
        <v>244</v>
      </c>
      <c r="G9" s="31" t="s">
        <v>245</v>
      </c>
      <c r="H9" s="31" t="s">
        <v>357</v>
      </c>
      <c r="I9" s="31" t="s">
        <v>382</v>
      </c>
      <c r="O9" s="40"/>
      <c r="P9" s="40"/>
      <c r="Q9" s="40" t="s">
        <v>41</v>
      </c>
      <c r="R9" s="40"/>
      <c r="S9" s="40"/>
      <c r="T9" s="40"/>
      <c r="U9" s="40"/>
      <c r="V9" s="40"/>
      <c r="W9" s="40"/>
    </row>
    <row r="10" spans="1:24">
      <c r="A10" s="35"/>
      <c r="B10" s="31" t="s">
        <v>111</v>
      </c>
      <c r="C10" s="31" t="s">
        <v>246</v>
      </c>
      <c r="D10" s="31" t="s">
        <v>247</v>
      </c>
      <c r="E10" s="31" t="s">
        <v>248</v>
      </c>
      <c r="F10" s="31" t="s">
        <v>249</v>
      </c>
      <c r="G10" s="31" t="s">
        <v>250</v>
      </c>
      <c r="H10" s="31" t="s">
        <v>358</v>
      </c>
      <c r="I10" s="31" t="s">
        <v>383</v>
      </c>
      <c r="O10" s="40"/>
      <c r="P10" s="40"/>
      <c r="Q10" s="126">
        <f>SUMIF(D34:D53,L5,C34:C53)</f>
        <v>0</v>
      </c>
      <c r="R10" s="40"/>
      <c r="S10" s="40"/>
      <c r="T10" s="40"/>
      <c r="U10" s="40"/>
      <c r="V10" s="40"/>
      <c r="W10" s="40"/>
    </row>
    <row r="11" spans="1:24">
      <c r="A11" s="35"/>
      <c r="B11" s="31" t="s">
        <v>112</v>
      </c>
      <c r="C11" s="31" t="s">
        <v>251</v>
      </c>
      <c r="D11" s="31" t="s">
        <v>252</v>
      </c>
      <c r="E11" s="31" t="s">
        <v>253</v>
      </c>
      <c r="F11" s="31" t="s">
        <v>254</v>
      </c>
      <c r="G11" s="31" t="s">
        <v>255</v>
      </c>
      <c r="H11" s="31" t="s">
        <v>359</v>
      </c>
      <c r="I11" s="31" t="s">
        <v>384</v>
      </c>
      <c r="Q11" t="s">
        <v>42</v>
      </c>
    </row>
    <row r="12" spans="1:24">
      <c r="A12" s="35"/>
      <c r="B12" s="31" t="s">
        <v>113</v>
      </c>
      <c r="C12" s="31" t="s">
        <v>256</v>
      </c>
      <c r="D12" s="31" t="s">
        <v>257</v>
      </c>
      <c r="E12" s="31" t="s">
        <v>258</v>
      </c>
      <c r="F12" s="31" t="s">
        <v>259</v>
      </c>
      <c r="G12" s="31" t="s">
        <v>260</v>
      </c>
      <c r="H12" s="31" t="s">
        <v>360</v>
      </c>
      <c r="I12" s="31" t="s">
        <v>385</v>
      </c>
      <c r="Q12" s="77" t="e">
        <f>SUMIF(D34:D53,L6,C34:C53)</f>
        <v>#NAME?</v>
      </c>
    </row>
    <row r="13" spans="1:24">
      <c r="A13" s="35"/>
      <c r="B13" s="31" t="s">
        <v>114</v>
      </c>
      <c r="C13" s="31" t="s">
        <v>261</v>
      </c>
      <c r="D13" s="31" t="s">
        <v>262</v>
      </c>
      <c r="E13" s="31" t="s">
        <v>263</v>
      </c>
      <c r="F13" s="31" t="s">
        <v>264</v>
      </c>
      <c r="G13" s="31" t="s">
        <v>265</v>
      </c>
      <c r="H13" s="31" t="s">
        <v>361</v>
      </c>
      <c r="I13" s="31" t="s">
        <v>386</v>
      </c>
    </row>
    <row r="14" spans="1:24">
      <c r="A14" s="35"/>
      <c r="B14" s="31" t="s">
        <v>115</v>
      </c>
      <c r="C14" s="31" t="s">
        <v>266</v>
      </c>
      <c r="D14" s="31" t="s">
        <v>267</v>
      </c>
      <c r="E14" s="31" t="s">
        <v>268</v>
      </c>
      <c r="F14" s="31" t="s">
        <v>269</v>
      </c>
      <c r="G14" s="31" t="s">
        <v>270</v>
      </c>
      <c r="H14" s="31" t="s">
        <v>362</v>
      </c>
      <c r="I14" s="31" t="s">
        <v>387</v>
      </c>
    </row>
    <row r="15" spans="1:24">
      <c r="A15" s="35"/>
      <c r="B15" s="31" t="s">
        <v>116</v>
      </c>
      <c r="C15" s="31" t="s">
        <v>271</v>
      </c>
      <c r="D15" s="31" t="s">
        <v>272</v>
      </c>
      <c r="E15" s="31" t="s">
        <v>273</v>
      </c>
      <c r="F15" s="31" t="s">
        <v>274</v>
      </c>
      <c r="G15" s="31" t="s">
        <v>275</v>
      </c>
      <c r="H15" s="31" t="s">
        <v>363</v>
      </c>
      <c r="I15" s="31" t="s">
        <v>388</v>
      </c>
    </row>
    <row r="16" spans="1:24">
      <c r="A16" s="35"/>
      <c r="B16" s="31" t="s">
        <v>117</v>
      </c>
      <c r="C16" s="31" t="s">
        <v>276</v>
      </c>
      <c r="D16" s="31" t="s">
        <v>277</v>
      </c>
      <c r="E16" s="31" t="s">
        <v>278</v>
      </c>
      <c r="F16" s="31" t="s">
        <v>279</v>
      </c>
      <c r="G16" s="31" t="s">
        <v>280</v>
      </c>
      <c r="H16" s="31" t="s">
        <v>364</v>
      </c>
      <c r="I16" s="31" t="s">
        <v>389</v>
      </c>
    </row>
    <row r="17" spans="1:9">
      <c r="A17" s="35"/>
      <c r="B17" s="31" t="s">
        <v>118</v>
      </c>
      <c r="C17" s="31" t="s">
        <v>281</v>
      </c>
      <c r="D17" s="31" t="s">
        <v>282</v>
      </c>
      <c r="E17" s="31" t="s">
        <v>283</v>
      </c>
      <c r="F17" s="31" t="s">
        <v>284</v>
      </c>
      <c r="G17" s="31" t="s">
        <v>285</v>
      </c>
      <c r="H17" s="31" t="s">
        <v>365</v>
      </c>
      <c r="I17" s="31" t="s">
        <v>390</v>
      </c>
    </row>
    <row r="18" spans="1:9">
      <c r="A18" s="35"/>
      <c r="B18" s="31" t="s">
        <v>119</v>
      </c>
      <c r="C18" s="31" t="s">
        <v>286</v>
      </c>
      <c r="D18" s="31" t="s">
        <v>287</v>
      </c>
      <c r="E18" s="31" t="s">
        <v>288</v>
      </c>
      <c r="F18" s="31" t="s">
        <v>289</v>
      </c>
      <c r="G18" s="31" t="s">
        <v>290</v>
      </c>
      <c r="H18" s="31" t="s">
        <v>366</v>
      </c>
      <c r="I18" s="31" t="s">
        <v>391</v>
      </c>
    </row>
    <row r="19" spans="1:9">
      <c r="A19" s="35"/>
      <c r="B19" s="31" t="s">
        <v>120</v>
      </c>
      <c r="C19" s="31" t="s">
        <v>291</v>
      </c>
      <c r="D19" s="31" t="s">
        <v>292</v>
      </c>
      <c r="E19" s="31" t="s">
        <v>293</v>
      </c>
      <c r="F19" s="31" t="s">
        <v>294</v>
      </c>
      <c r="G19" s="31" t="s">
        <v>295</v>
      </c>
      <c r="H19" s="31" t="s">
        <v>367</v>
      </c>
      <c r="I19" s="31" t="s">
        <v>392</v>
      </c>
    </row>
    <row r="20" spans="1:9">
      <c r="A20" s="35"/>
      <c r="B20" s="31" t="s">
        <v>121</v>
      </c>
      <c r="C20" s="31" t="s">
        <v>296</v>
      </c>
      <c r="D20" s="31" t="s">
        <v>297</v>
      </c>
      <c r="E20" s="31" t="s">
        <v>298</v>
      </c>
      <c r="F20" s="31" t="s">
        <v>299</v>
      </c>
      <c r="G20" s="31" t="s">
        <v>300</v>
      </c>
      <c r="H20" s="31" t="s">
        <v>368</v>
      </c>
      <c r="I20" s="31" t="s">
        <v>393</v>
      </c>
    </row>
    <row r="21" spans="1:9">
      <c r="A21" s="35"/>
      <c r="B21" s="31" t="s">
        <v>122</v>
      </c>
      <c r="C21" s="31" t="s">
        <v>301</v>
      </c>
      <c r="D21" s="31" t="s">
        <v>302</v>
      </c>
      <c r="E21" s="31" t="s">
        <v>303</v>
      </c>
      <c r="F21" s="31" t="s">
        <v>304</v>
      </c>
      <c r="G21" s="31" t="s">
        <v>305</v>
      </c>
      <c r="H21" s="31" t="s">
        <v>369</v>
      </c>
      <c r="I21" s="31" t="s">
        <v>394</v>
      </c>
    </row>
    <row r="22" spans="1:9">
      <c r="A22" s="35"/>
      <c r="B22" s="31" t="s">
        <v>123</v>
      </c>
      <c r="C22" s="31" t="s">
        <v>306</v>
      </c>
      <c r="D22" s="31" t="s">
        <v>307</v>
      </c>
      <c r="E22" s="31" t="s">
        <v>308</v>
      </c>
      <c r="F22" s="31" t="s">
        <v>309</v>
      </c>
      <c r="G22" s="31" t="s">
        <v>310</v>
      </c>
      <c r="H22" s="31" t="s">
        <v>370</v>
      </c>
      <c r="I22" s="31" t="s">
        <v>395</v>
      </c>
    </row>
    <row r="23" spans="1:9">
      <c r="A23" s="35"/>
      <c r="B23" s="31" t="s">
        <v>124</v>
      </c>
      <c r="C23" s="31" t="s">
        <v>100</v>
      </c>
      <c r="D23" s="31" t="s">
        <v>311</v>
      </c>
      <c r="E23" s="31" t="s">
        <v>312</v>
      </c>
      <c r="F23" s="31" t="s">
        <v>313</v>
      </c>
      <c r="G23" s="31" t="s">
        <v>314</v>
      </c>
      <c r="H23" s="31" t="s">
        <v>371</v>
      </c>
      <c r="I23" s="31" t="s">
        <v>396</v>
      </c>
    </row>
    <row r="24" spans="1:9">
      <c r="A24" s="35"/>
      <c r="B24" s="31" t="s">
        <v>125</v>
      </c>
      <c r="C24" s="31" t="s">
        <v>102</v>
      </c>
      <c r="D24" s="31" t="s">
        <v>315</v>
      </c>
      <c r="E24" s="31" t="s">
        <v>316</v>
      </c>
      <c r="F24" s="31" t="s">
        <v>317</v>
      </c>
      <c r="G24" s="31" t="s">
        <v>318</v>
      </c>
      <c r="H24" s="31" t="s">
        <v>372</v>
      </c>
      <c r="I24" s="31" t="s">
        <v>397</v>
      </c>
    </row>
    <row r="25" spans="1:9">
      <c r="A25" s="35"/>
      <c r="B25" s="31" t="s">
        <v>126</v>
      </c>
      <c r="C25" s="31" t="s">
        <v>104</v>
      </c>
      <c r="D25" s="31" t="s">
        <v>319</v>
      </c>
      <c r="E25" s="31" t="s">
        <v>320</v>
      </c>
      <c r="F25" s="31" t="s">
        <v>321</v>
      </c>
      <c r="G25" s="31" t="s">
        <v>322</v>
      </c>
      <c r="H25" s="31" t="s">
        <v>373</v>
      </c>
      <c r="I25" s="31" t="s">
        <v>398</v>
      </c>
    </row>
    <row r="26" spans="1:9">
      <c r="A26" s="35"/>
      <c r="B26" s="31" t="s">
        <v>127</v>
      </c>
      <c r="C26" s="31" t="s">
        <v>106</v>
      </c>
      <c r="D26" s="31" t="s">
        <v>323</v>
      </c>
      <c r="E26" s="31" t="s">
        <v>324</v>
      </c>
      <c r="F26" s="31" t="s">
        <v>325</v>
      </c>
      <c r="G26" s="31" t="s">
        <v>326</v>
      </c>
      <c r="H26" s="31" t="s">
        <v>374</v>
      </c>
      <c r="I26" s="31" t="s">
        <v>399</v>
      </c>
    </row>
    <row r="27" spans="1:9">
      <c r="A27" s="35"/>
      <c r="B27" s="31" t="s">
        <v>128</v>
      </c>
      <c r="C27" s="31" t="s">
        <v>108</v>
      </c>
      <c r="D27" s="31" t="s">
        <v>327</v>
      </c>
      <c r="E27" s="31" t="s">
        <v>328</v>
      </c>
      <c r="F27" s="31" t="s">
        <v>329</v>
      </c>
      <c r="G27" s="31" t="s">
        <v>330</v>
      </c>
      <c r="H27" s="31" t="s">
        <v>375</v>
      </c>
      <c r="I27" s="31" t="s">
        <v>400</v>
      </c>
    </row>
    <row r="29" spans="1:9">
      <c r="A29" t="s">
        <v>154</v>
      </c>
    </row>
    <row r="33" spans="1:11" ht="26.25">
      <c r="B33" s="42" t="s">
        <v>140</v>
      </c>
      <c r="C33" s="42" t="s">
        <v>30</v>
      </c>
      <c r="D33" s="127" t="s">
        <v>131</v>
      </c>
      <c r="E33" s="42" t="s">
        <v>139</v>
      </c>
      <c r="F33" s="42" t="s">
        <v>130</v>
      </c>
      <c r="G33" s="43" t="s">
        <v>142</v>
      </c>
      <c r="H33" s="42" t="s">
        <v>141</v>
      </c>
      <c r="I33" s="42" t="s">
        <v>143</v>
      </c>
      <c r="J33" s="42" t="s">
        <v>2</v>
      </c>
      <c r="K33" s="42" t="s">
        <v>340</v>
      </c>
    </row>
    <row r="34" spans="1:11">
      <c r="A34">
        <v>1</v>
      </c>
      <c r="B34" s="49">
        <f>IF('Cubicle Worksheet'!B16&gt;0,ROUNDUP('Cubicle Worksheet'!$V16,0),0)</f>
        <v>7</v>
      </c>
      <c r="C34" s="121" t="e">
        <f>IF('Cubicle Worksheet'!B16&gt;0,ROUNDUP(IF(OR(Snap=TRUE,Multiple=TRUE),'Cubicle Worksheet'!O16*70/36,'Cubicle Worksheet'!Q16+4/36),0),0)</f>
        <v>#NAME?</v>
      </c>
      <c r="D34" s="128">
        <f>'Cubicle Worksheet'!U16</f>
        <v>36</v>
      </c>
      <c r="E34" s="121">
        <f>IF('Cubicle Worksheet'!B16&gt;0,'Cubicle Worksheet'!O16*2,0)</f>
        <v>2</v>
      </c>
      <c r="F34" s="121" t="e">
        <f>IF('Cubicle Worksheet'!B16&gt;0,IF(Snap=TRUE,'Cubicle Worksheet'!O16*11,IF(Multiple=TRUE,'Cubicle Worksheet'!O16*9,'Cubicle Worksheet'!Q16/8+1)),0)</f>
        <v>#NAME?</v>
      </c>
      <c r="G34" s="121" t="b">
        <f>IF('Cubicle Worksheet'!$Z$12=TRUE,IF(Multiple=TRUE,72*'Cubicle Worksheet'!$O16,IF('TICKETS '!$I5="RR",'Cubicle Worksheet'!$Q16+4,72*'Cubicle Worksheet'!$Q16)))</f>
        <v>0</v>
      </c>
      <c r="H34" s="121">
        <f>IF('Cubicle Worksheet'!B16&gt;0,'Cubicle Worksheet'!O16*15,0)</f>
        <v>15</v>
      </c>
      <c r="I34" s="121" t="e">
        <f>IF('Cubicle Worksheet'!B16&gt;0,IF(Snap=TRUE,'Cubicle Worksheet'!$O16*66+4,0),0)</f>
        <v>#NAME?</v>
      </c>
      <c r="J34" s="121">
        <f>'Cubicle Worksheet'!I16</f>
        <v>17.166666666666668</v>
      </c>
      <c r="K34">
        <f>IF('Cubicle Worksheet'!B16&gt;0,2," ")</f>
        <v>2</v>
      </c>
    </row>
    <row r="35" spans="1:11">
      <c r="A35">
        <v>2</v>
      </c>
      <c r="B35" s="49">
        <f>IF('Cubicle Worksheet'!B17&gt;0,ROUNDUP('Cubicle Worksheet'!$V17,0),0)</f>
        <v>7</v>
      </c>
      <c r="C35" s="121" t="e">
        <f>IF('Cubicle Worksheet'!B17&gt;0,ROUNDUP(IF(OR(Snap=TRUE,Multiple=TRUE),'Cubicle Worksheet'!O17*70/36,'Cubicle Worksheet'!Q17+4/36),0),0)</f>
        <v>#NAME?</v>
      </c>
      <c r="D35" s="128">
        <f>'Cubicle Worksheet'!U17</f>
        <v>36</v>
      </c>
      <c r="E35" s="121">
        <f>IF('Cubicle Worksheet'!B17&gt;0,'Cubicle Worksheet'!O17*2,0)</f>
        <v>2</v>
      </c>
      <c r="F35" s="121" t="e">
        <f>IF('Cubicle Worksheet'!B17&gt;0,IF(Snap=TRUE,'Cubicle Worksheet'!O17*11,IF(Multiple=TRUE,'Cubicle Worksheet'!O17*9,'Cubicle Worksheet'!Q17/8+1)),0)</f>
        <v>#NAME?</v>
      </c>
      <c r="G35" s="121" t="b">
        <f>IF('Cubicle Worksheet'!$Z$12=TRUE,IF(Multiple=TRUE,72*'Cubicle Worksheet'!$O17,IF('TICKETS '!$I18="RR",'Cubicle Worksheet'!$Q17+4,72*'Cubicle Worksheet'!$Q17)))</f>
        <v>0</v>
      </c>
      <c r="H35" s="121">
        <f>IF('Cubicle Worksheet'!B17&gt;0,'Cubicle Worksheet'!O17*15,0)</f>
        <v>15</v>
      </c>
      <c r="I35" s="121" t="e">
        <f>IF('Cubicle Worksheet'!B17&gt;0,IF(Snap=TRUE,'Cubicle Worksheet'!$O17*66+4,0),0)</f>
        <v>#NAME?</v>
      </c>
      <c r="J35" s="121">
        <f>'Cubicle Worksheet'!I17</f>
        <v>17.166666666666668</v>
      </c>
      <c r="K35">
        <f>IF('Cubicle Worksheet'!B17&gt;0,2," ")</f>
        <v>2</v>
      </c>
    </row>
    <row r="36" spans="1:11">
      <c r="A36">
        <v>3</v>
      </c>
      <c r="B36" s="49">
        <f>IF('Cubicle Worksheet'!B18&gt;0,ROUNDUP('Cubicle Worksheet'!$V18,0),0)</f>
        <v>10</v>
      </c>
      <c r="C36" s="121" t="e">
        <f>IF('Cubicle Worksheet'!B18&gt;0,ROUNDUP(IF(OR(Snap=TRUE,Multiple=TRUE),'Cubicle Worksheet'!O18*70/36,'Cubicle Worksheet'!Q18+4/36),0),0)</f>
        <v>#NAME?</v>
      </c>
      <c r="D36" s="128">
        <f>'Cubicle Worksheet'!U18</f>
        <v>36</v>
      </c>
      <c r="E36" s="121">
        <f>IF('Cubicle Worksheet'!B18&gt;0,'Cubicle Worksheet'!O18*2,0)</f>
        <v>2</v>
      </c>
      <c r="F36" s="121" t="e">
        <f>IF('Cubicle Worksheet'!B18&gt;0,IF(Snap=TRUE,'Cubicle Worksheet'!O18*11,IF(Multiple=TRUE,'Cubicle Worksheet'!O18*9,'Cubicle Worksheet'!Q18/8+1)),0)</f>
        <v>#NAME?</v>
      </c>
      <c r="G36" s="121" t="b">
        <f>IF('Cubicle Worksheet'!$Z$12=TRUE,IF(Multiple=TRUE,72*'Cubicle Worksheet'!$O18,IF('TICKETS '!$I31="RR",'Cubicle Worksheet'!$Q18+4,72*'Cubicle Worksheet'!$Q18)))</f>
        <v>0</v>
      </c>
      <c r="H36" s="121">
        <f>IF('Cubicle Worksheet'!B18&gt;0,'Cubicle Worksheet'!O18*15,0)</f>
        <v>15</v>
      </c>
      <c r="I36" s="121" t="e">
        <f>IF('Cubicle Worksheet'!B18&gt;0,IF(Snap=TRUE,'Cubicle Worksheet'!$O18*66+4,0),0)</f>
        <v>#NAME?</v>
      </c>
      <c r="J36" s="121">
        <f>'Cubicle Worksheet'!I18</f>
        <v>24.333333333333332</v>
      </c>
      <c r="K36">
        <f>IF('Cubicle Worksheet'!B18&gt;0,2," ")</f>
        <v>2</v>
      </c>
    </row>
    <row r="37" spans="1:11">
      <c r="A37">
        <v>4</v>
      </c>
      <c r="B37" s="49">
        <f>IF('Cubicle Worksheet'!B19&gt;0,ROUNDUP('Cubicle Worksheet'!$V19,0),0)</f>
        <v>7</v>
      </c>
      <c r="C37" s="121" t="e">
        <f>IF('Cubicle Worksheet'!B19&gt;0,ROUNDUP(IF(OR(Snap=TRUE,Multiple=TRUE),'Cubicle Worksheet'!O19*70/36,'Cubicle Worksheet'!Q19+4/36),0),0)</f>
        <v>#NAME?</v>
      </c>
      <c r="D37" s="128">
        <f>'Cubicle Worksheet'!U19</f>
        <v>36</v>
      </c>
      <c r="E37" s="121">
        <f>IF('Cubicle Worksheet'!B19&gt;0,'Cubicle Worksheet'!O19*2,0)</f>
        <v>2</v>
      </c>
      <c r="F37" s="121" t="e">
        <f>IF('Cubicle Worksheet'!B19&gt;0,IF(Snap=TRUE,'Cubicle Worksheet'!O19*11,IF(Multiple=TRUE,'Cubicle Worksheet'!O19*9,'Cubicle Worksheet'!Q19/8+1)),0)</f>
        <v>#NAME?</v>
      </c>
      <c r="G37" s="121" t="b">
        <f>IF('Cubicle Worksheet'!$Z$12=TRUE,IF(Multiple=TRUE,72*'Cubicle Worksheet'!$O19,IF('TICKETS '!$I43="RR",'Cubicle Worksheet'!$Q19+4,72*'Cubicle Worksheet'!$Q19)))</f>
        <v>0</v>
      </c>
      <c r="H37" s="121">
        <f>IF('Cubicle Worksheet'!B19&gt;0,'Cubicle Worksheet'!O19*15,0)</f>
        <v>15</v>
      </c>
      <c r="I37" s="121" t="e">
        <f>IF('Cubicle Worksheet'!B19&gt;0,IF(Snap=TRUE,'Cubicle Worksheet'!$O19*66+4,0),0)</f>
        <v>#NAME?</v>
      </c>
      <c r="J37" s="121">
        <f>'Cubicle Worksheet'!I19</f>
        <v>16</v>
      </c>
      <c r="K37">
        <f>IF('Cubicle Worksheet'!B19&gt;0,2," ")</f>
        <v>2</v>
      </c>
    </row>
    <row r="38" spans="1:11">
      <c r="A38">
        <v>5</v>
      </c>
      <c r="B38" s="49">
        <f>IF('Cubicle Worksheet'!B20&gt;0,ROUNDUP('Cubicle Worksheet'!$V20,0),0)</f>
        <v>9</v>
      </c>
      <c r="C38" s="121" t="e">
        <f>IF('Cubicle Worksheet'!B20&gt;0,ROUNDUP(IF(OR(Snap=TRUE,Multiple=TRUE),'Cubicle Worksheet'!O20*70/36,'Cubicle Worksheet'!Q20+4/36),0),0)</f>
        <v>#NAME?</v>
      </c>
      <c r="D38" s="128">
        <f>'Cubicle Worksheet'!U20</f>
        <v>36</v>
      </c>
      <c r="E38" s="121">
        <f>IF('Cubicle Worksheet'!B20&gt;0,'Cubicle Worksheet'!O20*2,0)</f>
        <v>2</v>
      </c>
      <c r="F38" s="121" t="e">
        <f>IF('Cubicle Worksheet'!B20&gt;0,IF(Snap=TRUE,'Cubicle Worksheet'!O20*11,IF(Multiple=TRUE,'Cubicle Worksheet'!O20*9,'Cubicle Worksheet'!Q20/8+1)),0)</f>
        <v>#NAME?</v>
      </c>
      <c r="G38" s="121" t="b">
        <f>IF('Cubicle Worksheet'!$Z$12=TRUE,IF(Multiple=TRUE,72*'Cubicle Worksheet'!$O20,IF('TICKETS '!$I56="RR",'Cubicle Worksheet'!$Q20+4,72*'Cubicle Worksheet'!$Q20)))</f>
        <v>0</v>
      </c>
      <c r="H38" s="121">
        <f>IF('Cubicle Worksheet'!B20&gt;0,'Cubicle Worksheet'!O20*15,0)</f>
        <v>15</v>
      </c>
      <c r="I38" s="121" t="e">
        <f>IF('Cubicle Worksheet'!B20&gt;0,IF(Snap=TRUE,'Cubicle Worksheet'!$O20*66+4,0),0)</f>
        <v>#NAME?</v>
      </c>
      <c r="J38" s="121">
        <f>'Cubicle Worksheet'!I20</f>
        <v>24</v>
      </c>
      <c r="K38">
        <f>IF('Cubicle Worksheet'!B20&gt;0,2," ")</f>
        <v>2</v>
      </c>
    </row>
    <row r="39" spans="1:11">
      <c r="A39">
        <v>6</v>
      </c>
      <c r="B39" s="49">
        <f>IF('Cubicle Worksheet'!B21&gt;0,ROUNDUP('Cubicle Worksheet'!$V21,0),0)</f>
        <v>0</v>
      </c>
      <c r="C39" s="121">
        <f>IF('Cubicle Worksheet'!B21&gt;0,ROUNDUP(IF(OR(Snap=TRUE,Multiple=TRUE),'Cubicle Worksheet'!O21*70/36,'Cubicle Worksheet'!Q21+4/36),0),0)</f>
        <v>0</v>
      </c>
      <c r="D39" s="128" t="str">
        <f>'Cubicle Worksheet'!U21</f>
        <v xml:space="preserve"> </v>
      </c>
      <c r="E39" s="121">
        <f>IF('Cubicle Worksheet'!B21&gt;0,'Cubicle Worksheet'!O21*2,0)</f>
        <v>0</v>
      </c>
      <c r="F39" s="121">
        <f>IF('Cubicle Worksheet'!B21&gt;0,IF(Snap=TRUE,'Cubicle Worksheet'!O21*11,IF(Multiple=TRUE,'Cubicle Worksheet'!O21*9,'Cubicle Worksheet'!Q21/8+1)),0)</f>
        <v>0</v>
      </c>
      <c r="G39" s="121" t="b">
        <f>IF('Cubicle Worksheet'!$Z$12=TRUE,IF(Multiple=TRUE,72*'Cubicle Worksheet'!$O21,IF('TICKETS '!$I69="RR",'Cubicle Worksheet'!$Q21+4,72*'Cubicle Worksheet'!$Q21)))</f>
        <v>0</v>
      </c>
      <c r="H39" s="121">
        <f>IF('Cubicle Worksheet'!B21&gt;0,'Cubicle Worksheet'!O21*15,0)</f>
        <v>0</v>
      </c>
      <c r="I39" s="121">
        <f>IF('Cubicle Worksheet'!B21&gt;0,IF(Snap=TRUE,'Cubicle Worksheet'!$O21*66+4,0),0)</f>
        <v>0</v>
      </c>
      <c r="J39" s="121" t="str">
        <f>'Cubicle Worksheet'!I21</f>
        <v xml:space="preserve"> </v>
      </c>
      <c r="K39" t="str">
        <f>IF('Cubicle Worksheet'!B21&gt;0,2," ")</f>
        <v xml:space="preserve"> </v>
      </c>
    </row>
    <row r="40" spans="1:11">
      <c r="A40">
        <v>7</v>
      </c>
      <c r="B40" s="49">
        <f>IF('Cubicle Worksheet'!B22&gt;0,ROUNDUP('Cubicle Worksheet'!$V22,0),0)</f>
        <v>0</v>
      </c>
      <c r="C40" s="121">
        <f>IF('Cubicle Worksheet'!B22&gt;0,ROUNDUP(IF(OR(Snap=TRUE,Multiple=TRUE),'Cubicle Worksheet'!O22*70/36,'Cubicle Worksheet'!Q22+4/36),0),0)</f>
        <v>0</v>
      </c>
      <c r="D40" s="128" t="str">
        <f>'Cubicle Worksheet'!U22</f>
        <v xml:space="preserve"> </v>
      </c>
      <c r="E40" s="121">
        <f>IF('Cubicle Worksheet'!B22&gt;0,'Cubicle Worksheet'!O22*2,0)</f>
        <v>0</v>
      </c>
      <c r="F40" s="121">
        <f>IF('Cubicle Worksheet'!B22&gt;0,IF(Snap=TRUE,'Cubicle Worksheet'!O22*11,IF(Multiple=TRUE,'Cubicle Worksheet'!O22*9,'Cubicle Worksheet'!Q22/8+1)),0)</f>
        <v>0</v>
      </c>
      <c r="G40" s="121" t="b">
        <f>IF('Cubicle Worksheet'!$Z$12=TRUE,IF(Multiple=TRUE,72*'Cubicle Worksheet'!$O22,IF('TICKETS '!$I81="RR",'Cubicle Worksheet'!$Q22+4,72*'Cubicle Worksheet'!$Q22)))</f>
        <v>0</v>
      </c>
      <c r="H40" s="121">
        <f>IF('Cubicle Worksheet'!B22&gt;0,'Cubicle Worksheet'!O22*15,0)</f>
        <v>0</v>
      </c>
      <c r="I40" s="121">
        <f>IF('Cubicle Worksheet'!B22&gt;0,IF(Snap=TRUE,'Cubicle Worksheet'!$O22*66+4,0),0)</f>
        <v>0</v>
      </c>
      <c r="J40" s="121" t="str">
        <f>'Cubicle Worksheet'!I22</f>
        <v xml:space="preserve"> </v>
      </c>
      <c r="K40" t="str">
        <f>IF('Cubicle Worksheet'!B22&gt;0,2," ")</f>
        <v xml:space="preserve"> </v>
      </c>
    </row>
    <row r="41" spans="1:11">
      <c r="A41">
        <v>8</v>
      </c>
      <c r="B41" s="49">
        <f>IF('Cubicle Worksheet'!B23&gt;0,ROUNDUP('Cubicle Worksheet'!$V23,0),0)</f>
        <v>0</v>
      </c>
      <c r="C41" s="121">
        <f>IF('Cubicle Worksheet'!B23&gt;0,ROUNDUP(IF(OR(Snap=TRUE,Multiple=TRUE),'Cubicle Worksheet'!O23*70/36,'Cubicle Worksheet'!Q23+4/36),0),0)</f>
        <v>0</v>
      </c>
      <c r="D41" s="128" t="str">
        <f>'Cubicle Worksheet'!U23</f>
        <v xml:space="preserve"> </v>
      </c>
      <c r="E41" s="121">
        <f>IF('Cubicle Worksheet'!B23&gt;0,'Cubicle Worksheet'!O23*2,0)</f>
        <v>0</v>
      </c>
      <c r="F41" s="121">
        <f>IF('Cubicle Worksheet'!B23&gt;0,IF(Snap=TRUE,'Cubicle Worksheet'!O23*11,IF(Multiple=TRUE,'Cubicle Worksheet'!O23*9,'Cubicle Worksheet'!Q23/8+1)),0)</f>
        <v>0</v>
      </c>
      <c r="G41" s="121" t="b">
        <f>IF('Cubicle Worksheet'!$Z$12=TRUE,IF(Multiple=TRUE,72*'Cubicle Worksheet'!$O23,IF('TICKETS '!$I94="RR",'Cubicle Worksheet'!$Q23+4,72*'Cubicle Worksheet'!$Q23)))</f>
        <v>0</v>
      </c>
      <c r="H41" s="121">
        <f>IF('Cubicle Worksheet'!B23&gt;0,'Cubicle Worksheet'!O23*15,0)</f>
        <v>0</v>
      </c>
      <c r="I41" s="121">
        <f>IF('Cubicle Worksheet'!B23&gt;0,IF(Snap=TRUE,'Cubicle Worksheet'!$O23*66+4,0),0)</f>
        <v>0</v>
      </c>
      <c r="J41" s="121" t="str">
        <f>'Cubicle Worksheet'!I23</f>
        <v xml:space="preserve"> </v>
      </c>
      <c r="K41" t="str">
        <f>IF('Cubicle Worksheet'!B23&gt;0,2," ")</f>
        <v xml:space="preserve"> </v>
      </c>
    </row>
    <row r="42" spans="1:11">
      <c r="A42">
        <v>9</v>
      </c>
      <c r="B42" s="49">
        <f>IF('Cubicle Worksheet'!B24&gt;0,ROUNDUP('Cubicle Worksheet'!$V24,0),0)</f>
        <v>0</v>
      </c>
      <c r="C42" s="121">
        <f>IF('Cubicle Worksheet'!B24&gt;0,ROUNDUP(IF(OR(Snap=TRUE,Multiple=TRUE),'Cubicle Worksheet'!O24*70/36,'Cubicle Worksheet'!Q24+4/36),0),0)</f>
        <v>0</v>
      </c>
      <c r="D42" s="128" t="str">
        <f>'Cubicle Worksheet'!U24</f>
        <v xml:space="preserve"> </v>
      </c>
      <c r="E42" s="121">
        <f>IF('Cubicle Worksheet'!B24&gt;0,'Cubicle Worksheet'!O24*2,0)</f>
        <v>0</v>
      </c>
      <c r="F42" s="121">
        <f>IF('Cubicle Worksheet'!B24&gt;0,IF(Snap=TRUE,'Cubicle Worksheet'!O24*11,IF(Multiple=TRUE,'Cubicle Worksheet'!O24*9,'Cubicle Worksheet'!Q24/8+1)),0)</f>
        <v>0</v>
      </c>
      <c r="G42" s="121" t="b">
        <f>IF('Cubicle Worksheet'!$Z$12=TRUE,IF(Multiple=TRUE,72*'Cubicle Worksheet'!$O24,IF('TICKETS '!$I107="RR",'Cubicle Worksheet'!$Q24+4,72*'Cubicle Worksheet'!$Q24)))</f>
        <v>0</v>
      </c>
      <c r="H42" s="121">
        <f>IF('Cubicle Worksheet'!B24&gt;0,'Cubicle Worksheet'!O24*15,0)</f>
        <v>0</v>
      </c>
      <c r="I42" s="121">
        <f>IF('Cubicle Worksheet'!B24&gt;0,IF(Snap=TRUE,'Cubicle Worksheet'!$O24*66+4,0),0)</f>
        <v>0</v>
      </c>
      <c r="J42" s="121" t="str">
        <f>'Cubicle Worksheet'!I24</f>
        <v xml:space="preserve"> </v>
      </c>
      <c r="K42" t="str">
        <f>IF('Cubicle Worksheet'!B24&gt;0,2," ")</f>
        <v xml:space="preserve"> </v>
      </c>
    </row>
    <row r="43" spans="1:11">
      <c r="A43">
        <v>10</v>
      </c>
      <c r="B43" s="49">
        <f>IF('Cubicle Worksheet'!B25&gt;0,ROUNDUP('Cubicle Worksheet'!$V25,0),0)</f>
        <v>0</v>
      </c>
      <c r="C43" s="121">
        <f>IF('Cubicle Worksheet'!B25&gt;0,ROUNDUP(IF(OR(Snap=TRUE,Multiple=TRUE),'Cubicle Worksheet'!O25*70/36,'Cubicle Worksheet'!Q25+4/36),0),0)</f>
        <v>0</v>
      </c>
      <c r="D43" s="128" t="str">
        <f>'Cubicle Worksheet'!U25</f>
        <v xml:space="preserve"> </v>
      </c>
      <c r="E43" s="121">
        <f>IF('Cubicle Worksheet'!B25&gt;0,'Cubicle Worksheet'!O25*2,0)</f>
        <v>0</v>
      </c>
      <c r="F43" s="121">
        <f>IF('Cubicle Worksheet'!B25&gt;0,IF(Snap=TRUE,'Cubicle Worksheet'!O25*11,IF(Multiple=TRUE,'Cubicle Worksheet'!O25*9,'Cubicle Worksheet'!Q25/8+1)),0)</f>
        <v>0</v>
      </c>
      <c r="G43" s="121" t="b">
        <f>IF('Cubicle Worksheet'!$Z$12=TRUE,IF(Multiple=TRUE,72*'Cubicle Worksheet'!$O25,IF('TICKETS '!$I119="RR",'Cubicle Worksheet'!$Q25+4,72*'Cubicle Worksheet'!$Q25)))</f>
        <v>0</v>
      </c>
      <c r="H43" s="121">
        <f>IF('Cubicle Worksheet'!B25&gt;0,'Cubicle Worksheet'!O25*15,0)</f>
        <v>0</v>
      </c>
      <c r="I43" s="121">
        <f>IF('Cubicle Worksheet'!B25&gt;0,IF(Snap=TRUE,'Cubicle Worksheet'!$O25*66+4,0),0)</f>
        <v>0</v>
      </c>
      <c r="J43" s="121" t="str">
        <f>'Cubicle Worksheet'!I25</f>
        <v xml:space="preserve"> </v>
      </c>
      <c r="K43" t="str">
        <f>IF('Cubicle Worksheet'!B25&gt;0,2," ")</f>
        <v xml:space="preserve"> </v>
      </c>
    </row>
    <row r="44" spans="1:11">
      <c r="A44">
        <v>11</v>
      </c>
      <c r="B44" s="49">
        <f>IF('Cubicle Worksheet'!B26&gt;0,ROUNDUP('Cubicle Worksheet'!$V26,0),0)</f>
        <v>0</v>
      </c>
      <c r="C44" s="121">
        <f>IF('Cubicle Worksheet'!B26&gt;0,ROUNDUP(IF(OR(Snap=TRUE,Multiple=TRUE),'Cubicle Worksheet'!O26*70/36,'Cubicle Worksheet'!Q26+4/36),0),0)</f>
        <v>0</v>
      </c>
      <c r="D44" s="128" t="str">
        <f>'Cubicle Worksheet'!U26</f>
        <v xml:space="preserve"> </v>
      </c>
      <c r="E44" s="121">
        <f>IF('Cubicle Worksheet'!B26&gt;0,'Cubicle Worksheet'!O26*2,0)</f>
        <v>0</v>
      </c>
      <c r="F44" s="121">
        <f>IF('Cubicle Worksheet'!B26&gt;0,IF(Snap=TRUE,'Cubicle Worksheet'!O26*11,IF(Multiple=TRUE,'Cubicle Worksheet'!O26*9,'Cubicle Worksheet'!Q26/8+1)),0)</f>
        <v>0</v>
      </c>
      <c r="G44" s="121" t="b">
        <f>IF('Cubicle Worksheet'!$Z$12=TRUE,IF(Multiple=TRUE,72*'Cubicle Worksheet'!$O26,IF('TICKETS '!$I132="RR",'Cubicle Worksheet'!$Q26+4,72*'Cubicle Worksheet'!$Q26)))</f>
        <v>0</v>
      </c>
      <c r="H44" s="121">
        <f>IF('Cubicle Worksheet'!B26&gt;0,'Cubicle Worksheet'!O26*15,0)</f>
        <v>0</v>
      </c>
      <c r="I44" s="121">
        <f>IF('Cubicle Worksheet'!B26&gt;0,IF(Snap=TRUE,'Cubicle Worksheet'!$O26*66+4,0),0)</f>
        <v>0</v>
      </c>
      <c r="J44" s="121" t="str">
        <f>'Cubicle Worksheet'!I26</f>
        <v xml:space="preserve"> </v>
      </c>
      <c r="K44" t="str">
        <f>IF('Cubicle Worksheet'!B26&gt;0,2," ")</f>
        <v xml:space="preserve"> </v>
      </c>
    </row>
    <row r="45" spans="1:11">
      <c r="A45">
        <v>12</v>
      </c>
      <c r="B45" s="49">
        <f>IF('Cubicle Worksheet'!B27&gt;0,ROUNDUP('Cubicle Worksheet'!$V27,0),0)</f>
        <v>0</v>
      </c>
      <c r="C45" s="121">
        <f>IF('Cubicle Worksheet'!B27&gt;0,ROUNDUP(IF(OR(Snap=TRUE,Multiple=TRUE),'Cubicle Worksheet'!O27*70/36,'Cubicle Worksheet'!Q27+4/36),0),0)</f>
        <v>0</v>
      </c>
      <c r="D45" s="128" t="str">
        <f>'Cubicle Worksheet'!U27</f>
        <v xml:space="preserve"> </v>
      </c>
      <c r="E45" s="121">
        <f>IF('Cubicle Worksheet'!B27&gt;0,'Cubicle Worksheet'!O27*2,0)</f>
        <v>0</v>
      </c>
      <c r="F45" s="121">
        <f>IF('Cubicle Worksheet'!B27&gt;0,IF(Snap=TRUE,'Cubicle Worksheet'!O27*11,IF(Multiple=TRUE,'Cubicle Worksheet'!O27*9,'Cubicle Worksheet'!Q27/8+1)),0)</f>
        <v>0</v>
      </c>
      <c r="G45" s="121" t="b">
        <f>IF('Cubicle Worksheet'!$Z$12=TRUE,IF(Multiple=TRUE,72*'Cubicle Worksheet'!$O27,IF('TICKETS '!$I145="RR",'Cubicle Worksheet'!$Q27+4,72*'Cubicle Worksheet'!$Q27)))</f>
        <v>0</v>
      </c>
      <c r="H45" s="121">
        <f>IF('Cubicle Worksheet'!B27&gt;0,'Cubicle Worksheet'!O27*15,0)</f>
        <v>0</v>
      </c>
      <c r="I45" s="121">
        <f>IF('Cubicle Worksheet'!B27&gt;0,IF(Snap=TRUE,'Cubicle Worksheet'!$O27*66+4,0),0)</f>
        <v>0</v>
      </c>
      <c r="J45" s="121" t="str">
        <f>'Cubicle Worksheet'!I27</f>
        <v xml:space="preserve"> </v>
      </c>
      <c r="K45" t="str">
        <f>IF('Cubicle Worksheet'!B27&gt;0,2," ")</f>
        <v xml:space="preserve"> </v>
      </c>
    </row>
    <row r="46" spans="1:11">
      <c r="A46">
        <v>13</v>
      </c>
      <c r="B46" s="49">
        <f>IF('Cubicle Worksheet'!B28&gt;0,ROUNDUP('Cubicle Worksheet'!$V28,0),0)</f>
        <v>0</v>
      </c>
      <c r="C46" s="121">
        <f>IF('Cubicle Worksheet'!B28&gt;0,ROUNDUP(IF(OR(Snap=TRUE,Multiple=TRUE),'Cubicle Worksheet'!O28*70/36,'Cubicle Worksheet'!Q28+4/36),0),0)</f>
        <v>0</v>
      </c>
      <c r="D46" s="128" t="str">
        <f>'Cubicle Worksheet'!U28</f>
        <v xml:space="preserve"> </v>
      </c>
      <c r="E46" s="121">
        <f>IF('Cubicle Worksheet'!B28&gt;0,'Cubicle Worksheet'!O28*2,0)</f>
        <v>0</v>
      </c>
      <c r="F46" s="121">
        <f>IF('Cubicle Worksheet'!B28&gt;0,IF(Snap=TRUE,'Cubicle Worksheet'!O28*11,IF(Multiple=TRUE,'Cubicle Worksheet'!O28*9,'Cubicle Worksheet'!Q28/8+1)),0)</f>
        <v>0</v>
      </c>
      <c r="G46" s="121" t="b">
        <f>IF('Cubicle Worksheet'!$Z$12=TRUE,IF(Multiple=TRUE,72*'Cubicle Worksheet'!$O28,IF('TICKETS '!$I157="RR",'Cubicle Worksheet'!$Q28+4,72*'Cubicle Worksheet'!$Q28)))</f>
        <v>0</v>
      </c>
      <c r="H46" s="121">
        <f>IF('Cubicle Worksheet'!B28&gt;0,'Cubicle Worksheet'!O28*15,0)</f>
        <v>0</v>
      </c>
      <c r="I46" s="121">
        <f>IF('Cubicle Worksheet'!B28&gt;0,IF(Snap=TRUE,'Cubicle Worksheet'!$O28*66+4,0),0)</f>
        <v>0</v>
      </c>
      <c r="J46" s="121" t="str">
        <f>'Cubicle Worksheet'!I28</f>
        <v xml:space="preserve"> </v>
      </c>
      <c r="K46" t="str">
        <f>IF('Cubicle Worksheet'!B28&gt;0,2," ")</f>
        <v xml:space="preserve"> </v>
      </c>
    </row>
    <row r="47" spans="1:11">
      <c r="A47">
        <v>14</v>
      </c>
      <c r="B47" s="49">
        <f>IF('Cubicle Worksheet'!B29&gt;0,ROUNDUP('Cubicle Worksheet'!$V29,0),0)</f>
        <v>0</v>
      </c>
      <c r="C47" s="121">
        <f>IF('Cubicle Worksheet'!B29&gt;0,ROUNDUP(IF(OR(Snap=TRUE,Multiple=TRUE),'Cubicle Worksheet'!O29*70/36,'Cubicle Worksheet'!Q29+4/36),0),0)</f>
        <v>0</v>
      </c>
      <c r="D47" s="128" t="str">
        <f>'Cubicle Worksheet'!U29</f>
        <v xml:space="preserve"> </v>
      </c>
      <c r="E47" s="121">
        <f>IF('Cubicle Worksheet'!B29&gt;0,'Cubicle Worksheet'!O29*2,0)</f>
        <v>0</v>
      </c>
      <c r="F47" s="121">
        <f>IF('Cubicle Worksheet'!B29&gt;0,IF(Snap=TRUE,'Cubicle Worksheet'!O29*11,IF(Multiple=TRUE,'Cubicle Worksheet'!O29*9,'Cubicle Worksheet'!Q29/8+1)),0)</f>
        <v>0</v>
      </c>
      <c r="G47" s="121" t="b">
        <f>IF('Cubicle Worksheet'!$Z$12=TRUE,IF(Multiple=TRUE,72*'Cubicle Worksheet'!$O29,IF('TICKETS '!$I170="RR",'Cubicle Worksheet'!$Q29+4,72*'Cubicle Worksheet'!$Q29)))</f>
        <v>0</v>
      </c>
      <c r="H47" s="121">
        <f>IF('Cubicle Worksheet'!B29&gt;0,'Cubicle Worksheet'!O29*15,0)</f>
        <v>0</v>
      </c>
      <c r="I47" s="121">
        <f>IF('Cubicle Worksheet'!B29&gt;0,IF(Snap=TRUE,'Cubicle Worksheet'!$O29*66+4,0),0)</f>
        <v>0</v>
      </c>
      <c r="J47" s="121" t="str">
        <f>'Cubicle Worksheet'!I29</f>
        <v xml:space="preserve"> </v>
      </c>
      <c r="K47" t="str">
        <f>IF('Cubicle Worksheet'!B29&gt;0,2," ")</f>
        <v xml:space="preserve"> </v>
      </c>
    </row>
    <row r="48" spans="1:11">
      <c r="A48">
        <v>15</v>
      </c>
      <c r="B48" s="49">
        <f>IF('Cubicle Worksheet'!B30&gt;0,ROUNDUP('Cubicle Worksheet'!$V30,0),0)</f>
        <v>0</v>
      </c>
      <c r="C48" s="121">
        <f>IF('Cubicle Worksheet'!B30&gt;0,ROUNDUP(IF(OR(Snap=TRUE,Multiple=TRUE),'Cubicle Worksheet'!O30*70/36,'Cubicle Worksheet'!Q30+4/36),0),0)</f>
        <v>0</v>
      </c>
      <c r="D48" s="128" t="str">
        <f>'Cubicle Worksheet'!U30</f>
        <v xml:space="preserve"> </v>
      </c>
      <c r="E48" s="121">
        <f>IF('Cubicle Worksheet'!B30&gt;0,'Cubicle Worksheet'!O30*2,0)</f>
        <v>0</v>
      </c>
      <c r="F48" s="121">
        <f>IF('Cubicle Worksheet'!B30&gt;0,IF(Snap=TRUE,'Cubicle Worksheet'!O30*11,IF(Multiple=TRUE,'Cubicle Worksheet'!O30*9,'Cubicle Worksheet'!Q30/8+1)),0)</f>
        <v>0</v>
      </c>
      <c r="G48" s="121" t="b">
        <f>IF('Cubicle Worksheet'!$Z$12=TRUE,IF(Multiple=TRUE,72*'Cubicle Worksheet'!$O30,IF('TICKETS '!$I183="RR",'Cubicle Worksheet'!$Q30+4,72*'Cubicle Worksheet'!$Q30)))</f>
        <v>0</v>
      </c>
      <c r="H48" s="121">
        <f>IF('Cubicle Worksheet'!B30&gt;0,'Cubicle Worksheet'!O30*15,0)</f>
        <v>0</v>
      </c>
      <c r="I48" s="121">
        <f>IF('Cubicle Worksheet'!B30&gt;0,IF(Snap=TRUE,'Cubicle Worksheet'!$O30*66+4,0),0)</f>
        <v>0</v>
      </c>
      <c r="J48" s="121" t="str">
        <f>'Cubicle Worksheet'!I30</f>
        <v xml:space="preserve"> </v>
      </c>
      <c r="K48" t="str">
        <f>IF('Cubicle Worksheet'!B30&gt;0,2," ")</f>
        <v xml:space="preserve"> </v>
      </c>
    </row>
    <row r="49" spans="1:11">
      <c r="A49">
        <v>16</v>
      </c>
      <c r="B49" s="49">
        <f>IF('Cubicle Worksheet'!B31&gt;0,ROUNDUP('Cubicle Worksheet'!$V31,0),0)</f>
        <v>0</v>
      </c>
      <c r="C49" s="121">
        <f>IF('Cubicle Worksheet'!B31&gt;0,ROUNDUP(IF(OR(Snap=TRUE,Multiple=TRUE),'Cubicle Worksheet'!O31*70/36,'Cubicle Worksheet'!Q31+4/36),0),0)</f>
        <v>0</v>
      </c>
      <c r="D49" s="128" t="str">
        <f>'Cubicle Worksheet'!U31</f>
        <v xml:space="preserve"> </v>
      </c>
      <c r="E49" s="121">
        <f>IF('Cubicle Worksheet'!B31&gt;0,'Cubicle Worksheet'!O31*2,0)</f>
        <v>0</v>
      </c>
      <c r="F49" s="121">
        <f>IF('Cubicle Worksheet'!B31&gt;0,IF(Snap=TRUE,'Cubicle Worksheet'!O31*11,IF(Multiple=TRUE,'Cubicle Worksheet'!O31*9,'Cubicle Worksheet'!Q31/8+1)),0)</f>
        <v>0</v>
      </c>
      <c r="G49" s="121" t="b">
        <f>IF('Cubicle Worksheet'!$Z$12=TRUE,IF(Multiple=TRUE,72*'Cubicle Worksheet'!$O31,IF('TICKETS '!$I196="RR",'Cubicle Worksheet'!$Q31+4,72*'Cubicle Worksheet'!$Q31)))</f>
        <v>0</v>
      </c>
      <c r="H49" s="121">
        <f>IF('Cubicle Worksheet'!B31&gt;0,'Cubicle Worksheet'!O31*15,0)</f>
        <v>0</v>
      </c>
      <c r="I49" s="121">
        <f>IF('Cubicle Worksheet'!B31&gt;0,IF(Snap=TRUE,'Cubicle Worksheet'!$O31*66+4,0),0)</f>
        <v>0</v>
      </c>
      <c r="J49" s="121" t="str">
        <f>'Cubicle Worksheet'!I31</f>
        <v xml:space="preserve"> </v>
      </c>
      <c r="K49" t="str">
        <f>IF('Cubicle Worksheet'!B31&gt;0,2," ")</f>
        <v xml:space="preserve"> </v>
      </c>
    </row>
    <row r="50" spans="1:11">
      <c r="A50">
        <v>17</v>
      </c>
      <c r="B50" s="49">
        <f>IF('Cubicle Worksheet'!B32&gt;0,ROUNDUP('Cubicle Worksheet'!$V32,0),0)</f>
        <v>0</v>
      </c>
      <c r="C50" s="121">
        <f>IF('Cubicle Worksheet'!B32&gt;0,ROUNDUP(IF(OR(Snap=TRUE,Multiple=TRUE),'Cubicle Worksheet'!O32*70/36,'Cubicle Worksheet'!Q32+4/36),0),0)</f>
        <v>0</v>
      </c>
      <c r="D50" s="128" t="str">
        <f>'Cubicle Worksheet'!U32</f>
        <v xml:space="preserve"> </v>
      </c>
      <c r="E50" s="121">
        <f>IF('Cubicle Worksheet'!B32&gt;0,'Cubicle Worksheet'!O32*2,0)</f>
        <v>0</v>
      </c>
      <c r="F50" s="121">
        <f>IF('Cubicle Worksheet'!B32&gt;0,IF(Snap=TRUE,'Cubicle Worksheet'!O32*11,IF(Multiple=TRUE,'Cubicle Worksheet'!O32*9,'Cubicle Worksheet'!Q32/8+1)),0)</f>
        <v>0</v>
      </c>
      <c r="G50" s="121" t="b">
        <f>IF('Cubicle Worksheet'!$Z$12=TRUE,IF(Multiple=TRUE,72*'Cubicle Worksheet'!$O32,IF('TICKETS '!$I209="RR",'Cubicle Worksheet'!$Q32+4,72*'Cubicle Worksheet'!$Q32)))</f>
        <v>0</v>
      </c>
      <c r="H50" s="121">
        <f>IF('Cubicle Worksheet'!B32&gt;0,'Cubicle Worksheet'!O32*15,0)</f>
        <v>0</v>
      </c>
      <c r="I50" s="121">
        <f>IF('Cubicle Worksheet'!B32&gt;0,IF(Snap=TRUE,'Cubicle Worksheet'!$O32*66+4,0),0)</f>
        <v>0</v>
      </c>
      <c r="J50" s="121" t="str">
        <f>'Cubicle Worksheet'!I32</f>
        <v xml:space="preserve"> </v>
      </c>
      <c r="K50" t="str">
        <f>IF('Cubicle Worksheet'!B32&gt;0,2," ")</f>
        <v xml:space="preserve"> </v>
      </c>
    </row>
    <row r="51" spans="1:11">
      <c r="A51">
        <v>18</v>
      </c>
      <c r="B51" s="49">
        <f>IF('Cubicle Worksheet'!B33&gt;0,ROUNDUP('Cubicle Worksheet'!$V33,0),0)</f>
        <v>0</v>
      </c>
      <c r="C51" s="121">
        <f>IF('Cubicle Worksheet'!B33&gt;0,ROUNDUP(IF(OR(Snap=TRUE,Multiple=TRUE),'Cubicle Worksheet'!O33*70/36,'Cubicle Worksheet'!Q33+4/36),0),0)</f>
        <v>0</v>
      </c>
      <c r="D51" s="128" t="str">
        <f>'Cubicle Worksheet'!U33</f>
        <v xml:space="preserve"> </v>
      </c>
      <c r="E51" s="121">
        <f>IF('Cubicle Worksheet'!B33&gt;0,'Cubicle Worksheet'!O33*2,0)</f>
        <v>0</v>
      </c>
      <c r="F51" s="121">
        <f>IF('Cubicle Worksheet'!B33&gt;0,IF(Snap=TRUE,'Cubicle Worksheet'!O33*11,IF(Multiple=TRUE,'Cubicle Worksheet'!O33*9,'Cubicle Worksheet'!Q33/8+1)),0)</f>
        <v>0</v>
      </c>
      <c r="G51" s="121" t="b">
        <f>IF('Cubicle Worksheet'!$Z$12=TRUE,IF(Multiple=TRUE,72*'Cubicle Worksheet'!$O33,IF('TICKETS '!$I222="RR",'Cubicle Worksheet'!$Q33+4,72*'Cubicle Worksheet'!$Q33)))</f>
        <v>0</v>
      </c>
      <c r="H51" s="121">
        <f>IF('Cubicle Worksheet'!B33&gt;0,'Cubicle Worksheet'!O33*15,0)</f>
        <v>0</v>
      </c>
      <c r="I51" s="121">
        <f>IF('Cubicle Worksheet'!B33&gt;0,IF(Snap=TRUE,'Cubicle Worksheet'!$O33*66+4,0),0)</f>
        <v>0</v>
      </c>
      <c r="J51" s="121" t="str">
        <f>'Cubicle Worksheet'!I33</f>
        <v xml:space="preserve"> </v>
      </c>
      <c r="K51" t="str">
        <f>IF('Cubicle Worksheet'!B33&gt;0,2," ")</f>
        <v xml:space="preserve"> </v>
      </c>
    </row>
    <row r="52" spans="1:11">
      <c r="A52">
        <v>19</v>
      </c>
      <c r="B52" s="49">
        <f>IF('Cubicle Worksheet'!B34&gt;0,ROUNDUP('Cubicle Worksheet'!$V34,0),0)</f>
        <v>1</v>
      </c>
      <c r="C52" s="121" t="e">
        <f>IF('Cubicle Worksheet'!B34&gt;0,ROUNDUP(IF(OR(Snap=TRUE,Multiple=TRUE),'Cubicle Worksheet'!O34*70/36,'Cubicle Worksheet'!Q34+4/36),0),0)</f>
        <v>#NAME?</v>
      </c>
      <c r="D52" s="128">
        <f>'Cubicle Worksheet'!U34</f>
        <v>0</v>
      </c>
      <c r="E52" s="121">
        <f>IF('Cubicle Worksheet'!B34&gt;0,'Cubicle Worksheet'!O34*2,0)</f>
        <v>0</v>
      </c>
      <c r="F52" s="121" t="e">
        <f>IF('Cubicle Worksheet'!B34&gt;0,IF(Snap=TRUE,'Cubicle Worksheet'!O34*11,IF(Multiple=TRUE,'Cubicle Worksheet'!O34*9,'Cubicle Worksheet'!Q34/8+1)),0)</f>
        <v>#NAME?</v>
      </c>
      <c r="G52" s="121" t="b">
        <f>IF('Cubicle Worksheet'!$Z$12=TRUE,IF(Multiple=TRUE,72*'Cubicle Worksheet'!$O34,IF('TICKETS '!$I235="RR",'Cubicle Worksheet'!$Q34+4,72*'Cubicle Worksheet'!$Q34)))</f>
        <v>0</v>
      </c>
      <c r="H52" s="121">
        <f>IF('Cubicle Worksheet'!B34&gt;0,'Cubicle Worksheet'!O34*15,0)</f>
        <v>0</v>
      </c>
      <c r="I52" s="121" t="e">
        <f>IF('Cubicle Worksheet'!B34&gt;0,IF(Snap=TRUE,'Cubicle Worksheet'!$O34*66+4,0),0)</f>
        <v>#NAME?</v>
      </c>
      <c r="J52" s="121">
        <f>'Cubicle Worksheet'!I34</f>
        <v>0</v>
      </c>
      <c r="K52">
        <f>IF('Cubicle Worksheet'!B34&gt;0,2," ")</f>
        <v>2</v>
      </c>
    </row>
    <row r="53" spans="1:11">
      <c r="A53">
        <v>20</v>
      </c>
      <c r="B53" s="49">
        <f>IF('Cubicle Worksheet'!B35&gt;0,ROUNDUP('Cubicle Worksheet'!$V35,0),0)</f>
        <v>1</v>
      </c>
      <c r="C53" s="121" t="e">
        <f>IF('Cubicle Worksheet'!B35&gt;0,ROUNDUP(IF(OR(Snap=TRUE,Multiple=TRUE),'Cubicle Worksheet'!O35*70/36,'Cubicle Worksheet'!Q35+4/36),0),0)</f>
        <v>#NAME?</v>
      </c>
      <c r="D53" s="128">
        <f>'Cubicle Worksheet'!U35</f>
        <v>0</v>
      </c>
      <c r="E53" s="121">
        <f>IF('Cubicle Worksheet'!B35&gt;0,'Cubicle Worksheet'!O35*2,0)</f>
        <v>0</v>
      </c>
      <c r="F53" s="121" t="e">
        <f>IF('Cubicle Worksheet'!B35&gt;0,IF(Snap=TRUE,'Cubicle Worksheet'!O35*11,IF(Multiple=TRUE,'Cubicle Worksheet'!O35*9,'Cubicle Worksheet'!Q35/8+1)),0)</f>
        <v>#NAME?</v>
      </c>
      <c r="G53" s="121" t="b">
        <f>IF('Cubicle Worksheet'!$Z$12=TRUE,IF(Multiple=TRUE,72*'Cubicle Worksheet'!$O35,IF('TICKETS '!$I248="RR",'Cubicle Worksheet'!$Q35+4,72*'Cubicle Worksheet'!$Q35)))</f>
        <v>0</v>
      </c>
      <c r="H53" s="121">
        <f>IF('Cubicle Worksheet'!B35&gt;0,'Cubicle Worksheet'!O35*15,0)</f>
        <v>0</v>
      </c>
      <c r="I53" s="121" t="e">
        <f>IF('Cubicle Worksheet'!B35&gt;0,IF(Snap=TRUE,'Cubicle Worksheet'!$O35*66+4,0),0)</f>
        <v>#NAME?</v>
      </c>
      <c r="J53" s="121">
        <f>'Cubicle Worksheet'!I35</f>
        <v>0</v>
      </c>
      <c r="K53">
        <f>IF('Cubicle Worksheet'!B35&gt;0,2," ")</f>
        <v>2</v>
      </c>
    </row>
    <row r="54" spans="1:11">
      <c r="B54" s="77">
        <f>SUM(B34:B53)</f>
        <v>42</v>
      </c>
      <c r="C54" s="77" t="e">
        <f>SUM(C34:C53)</f>
        <v>#NAME?</v>
      </c>
      <c r="D54" s="125"/>
      <c r="E54" s="77">
        <f t="shared" ref="E54:J54" si="0">SUM(E34:E53)</f>
        <v>10</v>
      </c>
      <c r="F54" s="77" t="e">
        <f t="shared" si="0"/>
        <v>#NAME?</v>
      </c>
      <c r="G54" s="77">
        <f t="shared" si="0"/>
        <v>0</v>
      </c>
      <c r="H54" s="77">
        <f t="shared" si="0"/>
        <v>75</v>
      </c>
      <c r="I54" s="77" t="e">
        <f t="shared" si="0"/>
        <v>#NAME?</v>
      </c>
      <c r="J54" s="77">
        <f t="shared" si="0"/>
        <v>98.666666666666671</v>
      </c>
      <c r="K54" s="198">
        <f>SUM(K34:K53)</f>
        <v>14</v>
      </c>
    </row>
    <row r="55" spans="1:11" ht="15.75" thickBot="1">
      <c r="C55" t="s">
        <v>156</v>
      </c>
      <c r="G55" t="s">
        <v>155</v>
      </c>
      <c r="I55" t="s">
        <v>155</v>
      </c>
      <c r="J55" t="s">
        <v>155</v>
      </c>
    </row>
    <row r="56" spans="1:11" ht="15.75" thickBot="1">
      <c r="C56" s="121"/>
      <c r="D56" s="121"/>
      <c r="G56" s="123">
        <f>G54/36</f>
        <v>0</v>
      </c>
      <c r="I56" s="124" t="e">
        <f>I54/36</f>
        <v>#NAME?</v>
      </c>
      <c r="J56" s="124">
        <f>J54/12</f>
        <v>8.2222222222222232</v>
      </c>
    </row>
    <row r="57" spans="1:11">
      <c r="G57" t="s">
        <v>156</v>
      </c>
      <c r="I57" t="s">
        <v>156</v>
      </c>
      <c r="J57" t="s">
        <v>339</v>
      </c>
    </row>
  </sheetData>
  <conditionalFormatting sqref="P6:V6">
    <cfRule type="cellIs" dxfId="13" priority="1" operator="greaterThan">
      <formula>0</formula>
    </cfRule>
  </conditionalFormatting>
  <conditionalFormatting sqref="Q8 Q10 Q12"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E122-8062-4926-BCD4-0C02325658D1}">
  <dimension ref="A1:W57"/>
  <sheetViews>
    <sheetView workbookViewId="0">
      <selection activeCell="H2" sqref="H2:I27"/>
    </sheetView>
  </sheetViews>
  <sheetFormatPr defaultRowHeight="15"/>
  <cols>
    <col min="1" max="1" width="15.140625" customWidth="1"/>
    <col min="2" max="4" width="9.140625" customWidth="1"/>
    <col min="5" max="5" width="10.140625" customWidth="1"/>
    <col min="6" max="6" width="9.5703125" customWidth="1"/>
    <col min="7" max="9" width="9.140625" customWidth="1"/>
    <col min="10" max="10" width="14.42578125" customWidth="1"/>
    <col min="11" max="11" width="6.85546875" customWidth="1"/>
    <col min="12" max="12" width="9.85546875" bestFit="1" customWidth="1"/>
    <col min="13" max="13" width="9.140625" customWidth="1"/>
    <col min="16" max="22" width="12.42578125" customWidth="1"/>
    <col min="23" max="23" width="11.5703125" customWidth="1"/>
  </cols>
  <sheetData>
    <row r="1" spans="1:23">
      <c r="A1" s="31"/>
      <c r="B1" s="31"/>
      <c r="C1" s="31"/>
      <c r="D1" s="31"/>
      <c r="E1" s="31"/>
      <c r="F1" s="31"/>
      <c r="G1" s="31"/>
      <c r="L1" t="s">
        <v>131</v>
      </c>
    </row>
    <row r="2" spans="1:23" ht="23.25">
      <c r="A2" s="32" t="s">
        <v>97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t="s">
        <v>132</v>
      </c>
      <c r="O2" s="40"/>
      <c r="P2" s="40"/>
      <c r="Q2" s="41" t="s">
        <v>138</v>
      </c>
      <c r="S2" s="40"/>
      <c r="T2" s="40"/>
      <c r="U2" s="40"/>
      <c r="V2" s="40"/>
      <c r="W2" s="40"/>
    </row>
    <row r="3" spans="1:23" ht="23.25">
      <c r="A3" s="34" t="s">
        <v>98</v>
      </c>
      <c r="B3" s="31" t="s">
        <v>99</v>
      </c>
      <c r="C3" s="31" t="s">
        <v>211</v>
      </c>
      <c r="D3" s="31" t="s">
        <v>212</v>
      </c>
      <c r="E3" s="31" t="s">
        <v>213</v>
      </c>
      <c r="F3" s="31" t="s">
        <v>214</v>
      </c>
      <c r="G3" s="31" t="s">
        <v>215</v>
      </c>
      <c r="H3" s="31" t="s">
        <v>351</v>
      </c>
      <c r="I3" s="31" t="s">
        <v>376</v>
      </c>
      <c r="J3" s="31" t="s">
        <v>133</v>
      </c>
      <c r="K3" s="31"/>
      <c r="L3">
        <v>12</v>
      </c>
      <c r="O3" s="40"/>
      <c r="P3" s="40"/>
      <c r="Q3" s="40"/>
      <c r="R3" s="41"/>
      <c r="S3" s="40"/>
      <c r="T3" s="40"/>
      <c r="U3" s="40"/>
      <c r="V3" s="40"/>
      <c r="W3" s="40"/>
    </row>
    <row r="4" spans="1:23" ht="15" customHeight="1">
      <c r="A4" s="35"/>
      <c r="B4" s="31" t="s">
        <v>101</v>
      </c>
      <c r="C4" s="31" t="s">
        <v>216</v>
      </c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352</v>
      </c>
      <c r="I4" s="31" t="s">
        <v>377</v>
      </c>
      <c r="J4" s="31" t="s">
        <v>134</v>
      </c>
      <c r="K4" s="31"/>
      <c r="L4">
        <v>20</v>
      </c>
      <c r="O4" s="40"/>
      <c r="P4" s="42" t="s">
        <v>140</v>
      </c>
      <c r="Q4" s="42" t="s">
        <v>30</v>
      </c>
      <c r="R4" s="42" t="s">
        <v>139</v>
      </c>
      <c r="S4" s="42" t="s">
        <v>130</v>
      </c>
      <c r="T4" s="43" t="s">
        <v>142</v>
      </c>
      <c r="U4" s="42" t="s">
        <v>141</v>
      </c>
      <c r="V4" s="42" t="s">
        <v>143</v>
      </c>
    </row>
    <row r="5" spans="1:23">
      <c r="A5" s="35"/>
      <c r="B5" s="31" t="s">
        <v>103</v>
      </c>
      <c r="C5" s="31" t="s">
        <v>221</v>
      </c>
      <c r="D5" s="31" t="s">
        <v>222</v>
      </c>
      <c r="E5" s="31" t="s">
        <v>223</v>
      </c>
      <c r="F5" s="31" t="s">
        <v>224</v>
      </c>
      <c r="G5" s="31" t="s">
        <v>225</v>
      </c>
      <c r="H5" s="31" t="s">
        <v>353</v>
      </c>
      <c r="I5" s="31" t="s">
        <v>378</v>
      </c>
      <c r="J5" s="31" t="s">
        <v>135</v>
      </c>
      <c r="K5" s="31"/>
      <c r="L5">
        <v>28</v>
      </c>
      <c r="O5" s="40"/>
      <c r="P5" s="40"/>
      <c r="Q5" s="40" t="s">
        <v>144</v>
      </c>
      <c r="R5" s="40"/>
      <c r="S5" s="40"/>
      <c r="T5" s="129"/>
      <c r="U5" s="130"/>
      <c r="V5" s="130"/>
    </row>
    <row r="6" spans="1:23">
      <c r="A6" s="35"/>
      <c r="B6" s="31" t="s">
        <v>105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230</v>
      </c>
      <c r="H6" s="31" t="s">
        <v>354</v>
      </c>
      <c r="I6" s="31" t="s">
        <v>379</v>
      </c>
      <c r="J6" s="31" t="s">
        <v>136</v>
      </c>
      <c r="K6" s="31"/>
      <c r="L6">
        <v>36</v>
      </c>
      <c r="O6" s="40"/>
      <c r="P6" s="126" t="e">
        <f>B54</f>
        <v>#REF!</v>
      </c>
      <c r="Q6" s="126">
        <f>SUMIF(D34:D53,L3,C34:C53)</f>
        <v>0</v>
      </c>
      <c r="R6" s="126" t="e">
        <f>E54</f>
        <v>#REF!</v>
      </c>
      <c r="S6" s="126" t="e">
        <f>F54</f>
        <v>#REF!</v>
      </c>
      <c r="T6" s="126" t="e">
        <f>G56</f>
        <v>#REF!</v>
      </c>
      <c r="U6" s="77" t="e">
        <f>H54</f>
        <v>#REF!</v>
      </c>
      <c r="V6" s="77" t="e">
        <f>I56</f>
        <v>#REF!</v>
      </c>
    </row>
    <row r="7" spans="1:23">
      <c r="A7" s="35"/>
      <c r="B7" s="31" t="s">
        <v>107</v>
      </c>
      <c r="C7" s="31" t="s">
        <v>231</v>
      </c>
      <c r="D7" s="31" t="s">
        <v>232</v>
      </c>
      <c r="E7" s="31" t="s">
        <v>233</v>
      </c>
      <c r="F7" s="31" t="s">
        <v>234</v>
      </c>
      <c r="G7" s="31" t="s">
        <v>235</v>
      </c>
      <c r="H7" s="31" t="s">
        <v>355</v>
      </c>
      <c r="I7" s="31" t="s">
        <v>380</v>
      </c>
      <c r="O7" s="40"/>
      <c r="P7" s="40"/>
      <c r="Q7" s="40" t="s">
        <v>39</v>
      </c>
      <c r="R7" s="40"/>
      <c r="S7" s="40"/>
      <c r="T7" s="40"/>
    </row>
    <row r="8" spans="1:23">
      <c r="A8" s="35"/>
      <c r="B8" s="31" t="s">
        <v>109</v>
      </c>
      <c r="C8" s="31" t="s">
        <v>236</v>
      </c>
      <c r="D8" s="31" t="s">
        <v>237</v>
      </c>
      <c r="E8" s="31" t="s">
        <v>238</v>
      </c>
      <c r="F8" s="31" t="s">
        <v>239</v>
      </c>
      <c r="G8" s="31" t="s">
        <v>240</v>
      </c>
      <c r="H8" s="31" t="s">
        <v>356</v>
      </c>
      <c r="I8" s="31" t="s">
        <v>381</v>
      </c>
      <c r="O8" s="40"/>
      <c r="P8" s="40"/>
      <c r="Q8" s="126">
        <f>SUMIF(D34:D53,L4,C34:C53)</f>
        <v>0</v>
      </c>
      <c r="R8" s="40"/>
      <c r="S8" s="40"/>
      <c r="T8" s="40"/>
      <c r="U8" s="40"/>
      <c r="V8" s="40"/>
      <c r="W8" s="40"/>
    </row>
    <row r="9" spans="1:23">
      <c r="A9" s="35"/>
      <c r="B9" s="31" t="s">
        <v>110</v>
      </c>
      <c r="C9" s="31" t="s">
        <v>241</v>
      </c>
      <c r="D9" s="31" t="s">
        <v>242</v>
      </c>
      <c r="E9" s="31" t="s">
        <v>243</v>
      </c>
      <c r="F9" s="31" t="s">
        <v>244</v>
      </c>
      <c r="G9" s="31" t="s">
        <v>245</v>
      </c>
      <c r="H9" s="31" t="s">
        <v>357</v>
      </c>
      <c r="I9" s="31" t="s">
        <v>382</v>
      </c>
      <c r="O9" s="40"/>
      <c r="P9" s="40"/>
      <c r="Q9" s="40" t="s">
        <v>41</v>
      </c>
      <c r="R9" s="40"/>
      <c r="S9" s="40"/>
      <c r="T9" s="40"/>
      <c r="U9" s="40"/>
      <c r="V9" s="40"/>
      <c r="W9" s="40"/>
    </row>
    <row r="10" spans="1:23">
      <c r="A10" s="35"/>
      <c r="B10" s="31" t="s">
        <v>111</v>
      </c>
      <c r="C10" s="31" t="s">
        <v>246</v>
      </c>
      <c r="D10" s="31" t="s">
        <v>247</v>
      </c>
      <c r="E10" s="31" t="s">
        <v>248</v>
      </c>
      <c r="F10" s="31" t="s">
        <v>249</v>
      </c>
      <c r="G10" s="31" t="s">
        <v>250</v>
      </c>
      <c r="H10" s="31" t="s">
        <v>358</v>
      </c>
      <c r="I10" s="31" t="s">
        <v>383</v>
      </c>
      <c r="O10" s="40"/>
      <c r="P10" s="40"/>
      <c r="Q10" s="126">
        <f>SUMIF(D34:D53,L5,C34:C53)</f>
        <v>0</v>
      </c>
      <c r="R10" s="40"/>
      <c r="S10" s="40"/>
      <c r="T10" s="40"/>
      <c r="U10" s="40"/>
      <c r="V10" s="40"/>
      <c r="W10" s="40"/>
    </row>
    <row r="11" spans="1:23">
      <c r="A11" s="35"/>
      <c r="B11" s="31" t="s">
        <v>112</v>
      </c>
      <c r="C11" s="31" t="s">
        <v>251</v>
      </c>
      <c r="D11" s="31" t="s">
        <v>252</v>
      </c>
      <c r="E11" s="31" t="s">
        <v>253</v>
      </c>
      <c r="F11" s="31" t="s">
        <v>254</v>
      </c>
      <c r="G11" s="31" t="s">
        <v>255</v>
      </c>
      <c r="H11" s="31" t="s">
        <v>359</v>
      </c>
      <c r="I11" s="31" t="s">
        <v>384</v>
      </c>
      <c r="Q11" t="s">
        <v>42</v>
      </c>
    </row>
    <row r="12" spans="1:23">
      <c r="A12" s="35"/>
      <c r="B12" s="31" t="s">
        <v>113</v>
      </c>
      <c r="C12" s="31" t="s">
        <v>256</v>
      </c>
      <c r="D12" s="31" t="s">
        <v>257</v>
      </c>
      <c r="E12" s="31" t="s">
        <v>258</v>
      </c>
      <c r="F12" s="31" t="s">
        <v>259</v>
      </c>
      <c r="G12" s="31" t="s">
        <v>260</v>
      </c>
      <c r="H12" s="31" t="s">
        <v>360</v>
      </c>
      <c r="I12" s="31" t="s">
        <v>385</v>
      </c>
      <c r="Q12" s="77">
        <f>SUMIF(D34:D53,L6,C34:C53)</f>
        <v>0</v>
      </c>
    </row>
    <row r="13" spans="1:23">
      <c r="A13" s="35"/>
      <c r="B13" s="31" t="s">
        <v>114</v>
      </c>
      <c r="C13" s="31" t="s">
        <v>261</v>
      </c>
      <c r="D13" s="31" t="s">
        <v>262</v>
      </c>
      <c r="E13" s="31" t="s">
        <v>263</v>
      </c>
      <c r="F13" s="31" t="s">
        <v>264</v>
      </c>
      <c r="G13" s="31" t="s">
        <v>265</v>
      </c>
      <c r="H13" s="31" t="s">
        <v>361</v>
      </c>
      <c r="I13" s="31" t="s">
        <v>386</v>
      </c>
    </row>
    <row r="14" spans="1:23">
      <c r="A14" s="35"/>
      <c r="B14" s="31" t="s">
        <v>115</v>
      </c>
      <c r="C14" s="31" t="s">
        <v>266</v>
      </c>
      <c r="D14" s="31" t="s">
        <v>267</v>
      </c>
      <c r="E14" s="31" t="s">
        <v>268</v>
      </c>
      <c r="F14" s="31" t="s">
        <v>269</v>
      </c>
      <c r="G14" s="31" t="s">
        <v>270</v>
      </c>
      <c r="H14" s="31" t="s">
        <v>362</v>
      </c>
      <c r="I14" s="31" t="s">
        <v>387</v>
      </c>
    </row>
    <row r="15" spans="1:23">
      <c r="A15" s="35"/>
      <c r="B15" s="31" t="s">
        <v>116</v>
      </c>
      <c r="C15" s="31" t="s">
        <v>271</v>
      </c>
      <c r="D15" s="31" t="s">
        <v>272</v>
      </c>
      <c r="E15" s="31" t="s">
        <v>273</v>
      </c>
      <c r="F15" s="31" t="s">
        <v>274</v>
      </c>
      <c r="G15" s="31" t="s">
        <v>275</v>
      </c>
      <c r="H15" s="31" t="s">
        <v>363</v>
      </c>
      <c r="I15" s="31" t="s">
        <v>388</v>
      </c>
    </row>
    <row r="16" spans="1:23">
      <c r="A16" s="35"/>
      <c r="B16" s="31" t="s">
        <v>117</v>
      </c>
      <c r="C16" s="31" t="s">
        <v>276</v>
      </c>
      <c r="D16" s="31" t="s">
        <v>277</v>
      </c>
      <c r="E16" s="31" t="s">
        <v>278</v>
      </c>
      <c r="F16" s="31" t="s">
        <v>279</v>
      </c>
      <c r="G16" s="31" t="s">
        <v>280</v>
      </c>
      <c r="H16" s="31" t="s">
        <v>364</v>
      </c>
      <c r="I16" s="31" t="s">
        <v>389</v>
      </c>
    </row>
    <row r="17" spans="1:9">
      <c r="A17" s="35"/>
      <c r="B17" s="31" t="s">
        <v>118</v>
      </c>
      <c r="C17" s="31" t="s">
        <v>281</v>
      </c>
      <c r="D17" s="31" t="s">
        <v>282</v>
      </c>
      <c r="E17" s="31" t="s">
        <v>283</v>
      </c>
      <c r="F17" s="31" t="s">
        <v>284</v>
      </c>
      <c r="G17" s="31" t="s">
        <v>285</v>
      </c>
      <c r="H17" s="31" t="s">
        <v>365</v>
      </c>
      <c r="I17" s="31" t="s">
        <v>390</v>
      </c>
    </row>
    <row r="18" spans="1:9">
      <c r="A18" s="35"/>
      <c r="B18" s="31" t="s">
        <v>119</v>
      </c>
      <c r="C18" s="31" t="s">
        <v>286</v>
      </c>
      <c r="D18" s="31" t="s">
        <v>287</v>
      </c>
      <c r="E18" s="31" t="s">
        <v>288</v>
      </c>
      <c r="F18" s="31" t="s">
        <v>289</v>
      </c>
      <c r="G18" s="31" t="s">
        <v>290</v>
      </c>
      <c r="H18" s="31" t="s">
        <v>366</v>
      </c>
      <c r="I18" s="31" t="s">
        <v>391</v>
      </c>
    </row>
    <row r="19" spans="1:9">
      <c r="A19" s="35"/>
      <c r="B19" s="31" t="s">
        <v>120</v>
      </c>
      <c r="C19" s="31" t="s">
        <v>291</v>
      </c>
      <c r="D19" s="31" t="s">
        <v>292</v>
      </c>
      <c r="E19" s="31" t="s">
        <v>293</v>
      </c>
      <c r="F19" s="31" t="s">
        <v>294</v>
      </c>
      <c r="G19" s="31" t="s">
        <v>295</v>
      </c>
      <c r="H19" s="31" t="s">
        <v>367</v>
      </c>
      <c r="I19" s="31" t="s">
        <v>392</v>
      </c>
    </row>
    <row r="20" spans="1:9">
      <c r="A20" s="35"/>
      <c r="B20" s="31" t="s">
        <v>121</v>
      </c>
      <c r="C20" s="31" t="s">
        <v>296</v>
      </c>
      <c r="D20" s="31" t="s">
        <v>297</v>
      </c>
      <c r="E20" s="31" t="s">
        <v>298</v>
      </c>
      <c r="F20" s="31" t="s">
        <v>299</v>
      </c>
      <c r="G20" s="31" t="s">
        <v>300</v>
      </c>
      <c r="H20" s="31" t="s">
        <v>368</v>
      </c>
      <c r="I20" s="31" t="s">
        <v>393</v>
      </c>
    </row>
    <row r="21" spans="1:9">
      <c r="A21" s="35"/>
      <c r="B21" s="31" t="s">
        <v>122</v>
      </c>
      <c r="C21" s="31" t="s">
        <v>301</v>
      </c>
      <c r="D21" s="31" t="s">
        <v>302</v>
      </c>
      <c r="E21" s="31" t="s">
        <v>303</v>
      </c>
      <c r="F21" s="31" t="s">
        <v>304</v>
      </c>
      <c r="G21" s="31" t="s">
        <v>305</v>
      </c>
      <c r="H21" s="31" t="s">
        <v>369</v>
      </c>
      <c r="I21" s="31" t="s">
        <v>394</v>
      </c>
    </row>
    <row r="22" spans="1:9">
      <c r="A22" s="35"/>
      <c r="B22" s="31" t="s">
        <v>123</v>
      </c>
      <c r="C22" s="31" t="s">
        <v>306</v>
      </c>
      <c r="D22" s="31" t="s">
        <v>307</v>
      </c>
      <c r="E22" s="31" t="s">
        <v>308</v>
      </c>
      <c r="F22" s="31" t="s">
        <v>309</v>
      </c>
      <c r="G22" s="31" t="s">
        <v>310</v>
      </c>
      <c r="H22" s="31" t="s">
        <v>370</v>
      </c>
      <c r="I22" s="31" t="s">
        <v>395</v>
      </c>
    </row>
    <row r="23" spans="1:9">
      <c r="A23" s="35"/>
      <c r="B23" s="31" t="s">
        <v>124</v>
      </c>
      <c r="C23" s="31" t="s">
        <v>100</v>
      </c>
      <c r="D23" s="31" t="s">
        <v>311</v>
      </c>
      <c r="E23" s="31" t="s">
        <v>312</v>
      </c>
      <c r="F23" s="31" t="s">
        <v>313</v>
      </c>
      <c r="G23" s="31" t="s">
        <v>314</v>
      </c>
      <c r="H23" s="31" t="s">
        <v>371</v>
      </c>
      <c r="I23" s="31" t="s">
        <v>396</v>
      </c>
    </row>
    <row r="24" spans="1:9">
      <c r="A24" s="35"/>
      <c r="B24" s="31" t="s">
        <v>125</v>
      </c>
      <c r="C24" s="31" t="s">
        <v>102</v>
      </c>
      <c r="D24" s="31" t="s">
        <v>315</v>
      </c>
      <c r="E24" s="31" t="s">
        <v>316</v>
      </c>
      <c r="F24" s="31" t="s">
        <v>317</v>
      </c>
      <c r="G24" s="31" t="s">
        <v>318</v>
      </c>
      <c r="H24" s="31" t="s">
        <v>372</v>
      </c>
      <c r="I24" s="31" t="s">
        <v>397</v>
      </c>
    </row>
    <row r="25" spans="1:9">
      <c r="A25" s="35"/>
      <c r="B25" s="31" t="s">
        <v>126</v>
      </c>
      <c r="C25" s="31" t="s">
        <v>104</v>
      </c>
      <c r="D25" s="31" t="s">
        <v>319</v>
      </c>
      <c r="E25" s="31" t="s">
        <v>320</v>
      </c>
      <c r="F25" s="31" t="s">
        <v>321</v>
      </c>
      <c r="G25" s="31" t="s">
        <v>322</v>
      </c>
      <c r="H25" s="31" t="s">
        <v>373</v>
      </c>
      <c r="I25" s="31" t="s">
        <v>398</v>
      </c>
    </row>
    <row r="26" spans="1:9">
      <c r="A26" s="35"/>
      <c r="B26" s="31" t="s">
        <v>127</v>
      </c>
      <c r="C26" s="31" t="s">
        <v>106</v>
      </c>
      <c r="D26" s="31" t="s">
        <v>323</v>
      </c>
      <c r="E26" s="31" t="s">
        <v>324</v>
      </c>
      <c r="F26" s="31" t="s">
        <v>325</v>
      </c>
      <c r="G26" s="31" t="s">
        <v>326</v>
      </c>
      <c r="H26" s="31" t="s">
        <v>374</v>
      </c>
      <c r="I26" s="31" t="s">
        <v>399</v>
      </c>
    </row>
    <row r="27" spans="1:9">
      <c r="A27" s="35"/>
      <c r="B27" s="31" t="s">
        <v>128</v>
      </c>
      <c r="C27" s="31" t="s">
        <v>108</v>
      </c>
      <c r="D27" s="31" t="s">
        <v>327</v>
      </c>
      <c r="E27" s="31" t="s">
        <v>328</v>
      </c>
      <c r="F27" s="31" t="s">
        <v>329</v>
      </c>
      <c r="G27" s="31" t="s">
        <v>330</v>
      </c>
      <c r="H27" s="31" t="s">
        <v>375</v>
      </c>
      <c r="I27" s="31" t="s">
        <v>400</v>
      </c>
    </row>
    <row r="29" spans="1:9">
      <c r="A29" t="s">
        <v>154</v>
      </c>
    </row>
    <row r="33" spans="1:10" ht="26.25">
      <c r="B33" s="42" t="s">
        <v>140</v>
      </c>
      <c r="C33" s="42" t="s">
        <v>30</v>
      </c>
      <c r="D33" s="127" t="s">
        <v>131</v>
      </c>
      <c r="E33" s="42" t="s">
        <v>139</v>
      </c>
      <c r="F33" s="42" t="s">
        <v>130</v>
      </c>
      <c r="G33" s="43" t="s">
        <v>142</v>
      </c>
      <c r="H33" s="42" t="s">
        <v>141</v>
      </c>
      <c r="I33" s="42" t="s">
        <v>143</v>
      </c>
      <c r="J33" s="122"/>
    </row>
    <row r="34" spans="1:10">
      <c r="A34">
        <v>1</v>
      </c>
      <c r="B34" s="49" t="e">
        <f>IF(#REF!&gt;0,ROUNDUP(#REF!,0),0)</f>
        <v>#REF!</v>
      </c>
      <c r="C34" s="121" t="e">
        <f>IF(#REF!&gt;0,ROUNDUP(IF(OR(Snap=TRUE,Multiple=TRUE),#REF!*70/36,#REF!+4/36),0),0)</f>
        <v>#REF!</v>
      </c>
      <c r="D34" s="128" t="e">
        <f>#REF!</f>
        <v>#REF!</v>
      </c>
      <c r="E34" s="121" t="e">
        <f>IF(#REF!&gt;0,#REF!*2,0)</f>
        <v>#REF!</v>
      </c>
      <c r="F34" s="121" t="e">
        <f>IF(#REF!&gt;0,IF(Snap=TRUE,#REF!*11,IF(Multiple=TRUE,#REF!*9,#REF!/8+1)),0)</f>
        <v>#REF!</v>
      </c>
      <c r="G34" s="121" t="e">
        <f>IF(#REF!=TRUE,IF(Multiple=TRUE,72*#REF!,IF(#REF!="RR",#REF!+4,72*#REF!)))</f>
        <v>#REF!</v>
      </c>
      <c r="H34" s="121" t="e">
        <f>IF(#REF!&gt;0,#REF!*15,0)</f>
        <v>#REF!</v>
      </c>
      <c r="I34" s="121" t="e">
        <f>IF(#REF!&gt;0,IF(Snap=TRUE,#REF!*66+4,0),0)</f>
        <v>#REF!</v>
      </c>
      <c r="J34" s="121"/>
    </row>
    <row r="35" spans="1:10">
      <c r="A35">
        <v>2</v>
      </c>
      <c r="B35" s="49" t="e">
        <f>IF(#REF!&gt;0,ROUNDUP(#REF!,0),0)</f>
        <v>#REF!</v>
      </c>
      <c r="C35" s="121" t="e">
        <f>IF(#REF!&gt;0,ROUNDUP(IF(OR(Snap=TRUE,Multiple=TRUE),#REF!*70/36,#REF!+4/36),0),0)</f>
        <v>#REF!</v>
      </c>
      <c r="D35" s="128" t="e">
        <f>#REF!</f>
        <v>#REF!</v>
      </c>
      <c r="E35" s="121" t="e">
        <f>IF(#REF!&gt;0,#REF!*2,0)</f>
        <v>#REF!</v>
      </c>
      <c r="F35" s="121" t="e">
        <f>IF(#REF!&gt;0,IF(Snap=TRUE,#REF!*11,IF(Multiple=TRUE,#REF!*9,#REF!/8+1)),0)</f>
        <v>#REF!</v>
      </c>
      <c r="G35" s="121" t="e">
        <f>IF(#REF!=TRUE,IF(Multiple=TRUE,72*#REF!,IF(#REF!="RR",#REF!+4,72*#REF!)))</f>
        <v>#REF!</v>
      </c>
      <c r="H35" s="121" t="e">
        <f>IF(#REF!&gt;0,#REF!*15,0)</f>
        <v>#REF!</v>
      </c>
      <c r="I35" s="121" t="e">
        <f>IF(#REF!&gt;0,IF(Snap=TRUE,#REF!*66+4,0),0)</f>
        <v>#REF!</v>
      </c>
      <c r="J35" s="121"/>
    </row>
    <row r="36" spans="1:10">
      <c r="A36">
        <v>3</v>
      </c>
      <c r="B36" s="49" t="e">
        <f>IF(#REF!&gt;0,ROUNDUP(#REF!,0),0)</f>
        <v>#REF!</v>
      </c>
      <c r="C36" s="121" t="e">
        <f>IF(#REF!&gt;0,ROUNDUP(IF(OR(Snap=TRUE,Multiple=TRUE),#REF!*70/36,#REF!+4/36),0),0)</f>
        <v>#REF!</v>
      </c>
      <c r="D36" s="128" t="e">
        <f>#REF!</f>
        <v>#REF!</v>
      </c>
      <c r="E36" s="121" t="e">
        <f>IF(#REF!&gt;0,#REF!*2,0)</f>
        <v>#REF!</v>
      </c>
      <c r="F36" s="121" t="e">
        <f>IF(#REF!&gt;0,IF(Snap=TRUE,#REF!*11,IF(Multiple=TRUE,#REF!*9,#REF!/8+1)),0)</f>
        <v>#REF!</v>
      </c>
      <c r="G36" s="121" t="e">
        <f>IF(#REF!=TRUE,IF(Multiple=TRUE,72*#REF!,IF(#REF!="RR",#REF!+4,72*#REF!)))</f>
        <v>#REF!</v>
      </c>
      <c r="H36" s="121" t="e">
        <f>IF(#REF!&gt;0,#REF!*15,0)</f>
        <v>#REF!</v>
      </c>
      <c r="I36" s="121" t="e">
        <f>IF(#REF!&gt;0,IF(Snap=TRUE,#REF!*66+4,0),0)</f>
        <v>#REF!</v>
      </c>
      <c r="J36" s="121"/>
    </row>
    <row r="37" spans="1:10">
      <c r="A37">
        <v>4</v>
      </c>
      <c r="B37" s="49" t="e">
        <f>IF(#REF!&gt;0,ROUNDUP(#REF!,0),0)</f>
        <v>#REF!</v>
      </c>
      <c r="C37" s="121" t="e">
        <f>IF(#REF!&gt;0,ROUNDUP(IF(OR(Snap=TRUE,Multiple=TRUE),#REF!*70/36,#REF!+4/36),0),0)</f>
        <v>#REF!</v>
      </c>
      <c r="D37" s="128" t="e">
        <f>#REF!</f>
        <v>#REF!</v>
      </c>
      <c r="E37" s="121" t="e">
        <f>IF(#REF!&gt;0,#REF!*2,0)</f>
        <v>#REF!</v>
      </c>
      <c r="F37" s="121" t="e">
        <f>IF(#REF!&gt;0,IF(Snap=TRUE,#REF!*11,IF(Multiple=TRUE,#REF!*9,#REF!/8+1)),0)</f>
        <v>#REF!</v>
      </c>
      <c r="G37" s="121" t="e">
        <f>IF(#REF!=TRUE,IF(Multiple=TRUE,72*#REF!,IF(#REF!="RR",#REF!+4,72*#REF!)))</f>
        <v>#REF!</v>
      </c>
      <c r="H37" s="121" t="e">
        <f>IF(#REF!&gt;0,#REF!*15,0)</f>
        <v>#REF!</v>
      </c>
      <c r="I37" s="121" t="e">
        <f>IF(#REF!&gt;0,IF(Snap=TRUE,#REF!*66+4,0),0)</f>
        <v>#REF!</v>
      </c>
      <c r="J37" s="121"/>
    </row>
    <row r="38" spans="1:10">
      <c r="A38">
        <v>5</v>
      </c>
      <c r="B38" s="49" t="e">
        <f>IF(#REF!&gt;0,ROUNDUP(#REF!,0),0)</f>
        <v>#REF!</v>
      </c>
      <c r="C38" s="121" t="e">
        <f>IF(#REF!&gt;0,ROUNDUP(IF(OR(Snap=TRUE,Multiple=TRUE),#REF!*70/36,#REF!+4/36),0),0)</f>
        <v>#REF!</v>
      </c>
      <c r="D38" s="128" t="e">
        <f>#REF!</f>
        <v>#REF!</v>
      </c>
      <c r="E38" s="121" t="e">
        <f>IF(#REF!&gt;0,#REF!*2,0)</f>
        <v>#REF!</v>
      </c>
      <c r="F38" s="121" t="e">
        <f>IF(#REF!&gt;0,IF(Snap=TRUE,#REF!*11,IF(Multiple=TRUE,#REF!*9,#REF!/8+1)),0)</f>
        <v>#REF!</v>
      </c>
      <c r="G38" s="121" t="e">
        <f>IF(#REF!=TRUE,IF(Multiple=TRUE,72*#REF!,IF(#REF!="RR",#REF!+4,72*#REF!)))</f>
        <v>#REF!</v>
      </c>
      <c r="H38" s="121" t="e">
        <f>IF(#REF!&gt;0,#REF!*15,0)</f>
        <v>#REF!</v>
      </c>
      <c r="I38" s="121" t="e">
        <f>IF(#REF!&gt;0,IF(Snap=TRUE,#REF!*66+4,0),0)</f>
        <v>#REF!</v>
      </c>
      <c r="J38" s="121"/>
    </row>
    <row r="39" spans="1:10">
      <c r="A39">
        <v>6</v>
      </c>
      <c r="B39" s="49" t="e">
        <f>IF(#REF!&gt;0,ROUNDUP(#REF!,0),0)</f>
        <v>#REF!</v>
      </c>
      <c r="C39" s="121" t="e">
        <f>IF(#REF!&gt;0,ROUNDUP(IF(OR(Snap=TRUE,Multiple=TRUE),#REF!*70/36,#REF!+4/36),0),0)</f>
        <v>#REF!</v>
      </c>
      <c r="D39" s="128" t="e">
        <f>#REF!</f>
        <v>#REF!</v>
      </c>
      <c r="E39" s="121" t="e">
        <f>IF(#REF!&gt;0,#REF!*2,0)</f>
        <v>#REF!</v>
      </c>
      <c r="F39" s="121" t="e">
        <f>IF(#REF!&gt;0,IF(Snap=TRUE,#REF!*11,IF(Multiple=TRUE,#REF!*9,#REF!/8+1)),0)</f>
        <v>#REF!</v>
      </c>
      <c r="G39" s="121" t="e">
        <f>IF(#REF!=TRUE,IF(Multiple=TRUE,72*#REF!,IF(#REF!="RR",#REF!+4,72*#REF!)))</f>
        <v>#REF!</v>
      </c>
      <c r="H39" s="121" t="e">
        <f>IF(#REF!&gt;0,#REF!*15,0)</f>
        <v>#REF!</v>
      </c>
      <c r="I39" s="121" t="e">
        <f>IF(#REF!&gt;0,IF(Snap=TRUE,#REF!*66+4,0),0)</f>
        <v>#REF!</v>
      </c>
      <c r="J39" s="121"/>
    </row>
    <row r="40" spans="1:10">
      <c r="A40">
        <v>7</v>
      </c>
      <c r="B40" s="49" t="e">
        <f>IF(#REF!&gt;0,ROUNDUP(#REF!,0),0)</f>
        <v>#REF!</v>
      </c>
      <c r="C40" s="121" t="e">
        <f>IF(#REF!&gt;0,ROUNDUP(IF(OR(Snap=TRUE,Multiple=TRUE),#REF!*70/36,#REF!+4/36),0),0)</f>
        <v>#REF!</v>
      </c>
      <c r="D40" s="128" t="e">
        <f>#REF!</f>
        <v>#REF!</v>
      </c>
      <c r="E40" s="121" t="e">
        <f>IF(#REF!&gt;0,#REF!*2,0)</f>
        <v>#REF!</v>
      </c>
      <c r="F40" s="121" t="e">
        <f>IF(#REF!&gt;0,IF(Snap=TRUE,#REF!*11,IF(Multiple=TRUE,#REF!*9,#REF!/8+1)),0)</f>
        <v>#REF!</v>
      </c>
      <c r="G40" s="121" t="e">
        <f>IF(#REF!=TRUE,IF(Multiple=TRUE,72*#REF!,IF(#REF!="RR",#REF!+4,72*#REF!)))</f>
        <v>#REF!</v>
      </c>
      <c r="H40" s="121" t="e">
        <f>IF(#REF!&gt;0,#REF!*15,0)</f>
        <v>#REF!</v>
      </c>
      <c r="I40" s="121" t="e">
        <f>IF(#REF!&gt;0,IF(Snap=TRUE,#REF!*66+4,0),0)</f>
        <v>#REF!</v>
      </c>
      <c r="J40" s="121"/>
    </row>
    <row r="41" spans="1:10">
      <c r="A41">
        <v>8</v>
      </c>
      <c r="B41" s="49" t="e">
        <f>IF(#REF!&gt;0,ROUNDUP(#REF!,0),0)</f>
        <v>#REF!</v>
      </c>
      <c r="C41" s="121" t="e">
        <f>IF(#REF!&gt;0,ROUNDUP(IF(OR(Snap=TRUE,Multiple=TRUE),#REF!*70/36,#REF!+4/36),0),0)</f>
        <v>#REF!</v>
      </c>
      <c r="D41" s="128" t="e">
        <f>#REF!</f>
        <v>#REF!</v>
      </c>
      <c r="E41" s="121" t="e">
        <f>IF(#REF!&gt;0,#REF!*2,0)</f>
        <v>#REF!</v>
      </c>
      <c r="F41" s="121" t="e">
        <f>IF(#REF!&gt;0,IF(Snap=TRUE,#REF!*11,IF(Multiple=TRUE,#REF!*9,#REF!/8+1)),0)</f>
        <v>#REF!</v>
      </c>
      <c r="G41" s="121" t="e">
        <f>IF(#REF!=TRUE,IF(Multiple=TRUE,72*#REF!,IF(#REF!="RR",#REF!+4,72*#REF!)))</f>
        <v>#REF!</v>
      </c>
      <c r="H41" s="121" t="e">
        <f>IF(#REF!&gt;0,#REF!*15,0)</f>
        <v>#REF!</v>
      </c>
      <c r="I41" s="121" t="e">
        <f>IF(#REF!&gt;0,IF(Snap=TRUE,#REF!*66+4,0),0)</f>
        <v>#REF!</v>
      </c>
      <c r="J41" s="121"/>
    </row>
    <row r="42" spans="1:10">
      <c r="A42">
        <v>9</v>
      </c>
      <c r="B42" s="49" t="e">
        <f>IF(#REF!&gt;0,ROUNDUP(#REF!,0),0)</f>
        <v>#REF!</v>
      </c>
      <c r="C42" s="121" t="e">
        <f>IF(#REF!&gt;0,ROUNDUP(IF(OR(Snap=TRUE,Multiple=TRUE),#REF!*70/36,#REF!+4/36),0),0)</f>
        <v>#REF!</v>
      </c>
      <c r="D42" s="128" t="e">
        <f>#REF!</f>
        <v>#REF!</v>
      </c>
      <c r="E42" s="121" t="e">
        <f>IF(#REF!&gt;0,#REF!*2,0)</f>
        <v>#REF!</v>
      </c>
      <c r="F42" s="121" t="e">
        <f>IF(#REF!&gt;0,IF(Snap=TRUE,#REF!*11,IF(Multiple=TRUE,#REF!*9,#REF!/8+1)),0)</f>
        <v>#REF!</v>
      </c>
      <c r="G42" s="121" t="e">
        <f>IF(#REF!=TRUE,IF(Multiple=TRUE,72*#REF!,IF(#REF!="RR",#REF!+4,72*#REF!)))</f>
        <v>#REF!</v>
      </c>
      <c r="H42" s="121" t="e">
        <f>IF(#REF!&gt;0,#REF!*15,0)</f>
        <v>#REF!</v>
      </c>
      <c r="I42" s="121" t="e">
        <f>IF(#REF!&gt;0,IF(Snap=TRUE,#REF!*66+4,0),0)</f>
        <v>#REF!</v>
      </c>
      <c r="J42" s="121"/>
    </row>
    <row r="43" spans="1:10">
      <c r="A43">
        <v>10</v>
      </c>
      <c r="B43" s="49" t="e">
        <f>IF(#REF!&gt;0,ROUNDUP(#REF!,0),0)</f>
        <v>#REF!</v>
      </c>
      <c r="C43" s="121" t="e">
        <f>IF(#REF!&gt;0,ROUNDUP(IF(OR(Snap=TRUE,Multiple=TRUE),#REF!*70/36,#REF!+4/36),0),0)</f>
        <v>#REF!</v>
      </c>
      <c r="D43" s="128" t="e">
        <f>#REF!</f>
        <v>#REF!</v>
      </c>
      <c r="E43" s="121" t="e">
        <f>IF(#REF!&gt;0,#REF!*2,0)</f>
        <v>#REF!</v>
      </c>
      <c r="F43" s="121" t="e">
        <f>IF(#REF!&gt;0,IF(Snap=TRUE,#REF!*11,IF(Multiple=TRUE,#REF!*9,#REF!/8+1)),0)</f>
        <v>#REF!</v>
      </c>
      <c r="G43" s="121" t="e">
        <f>IF(#REF!=TRUE,IF(Multiple=TRUE,72*#REF!,IF(#REF!="RR",#REF!+4,72*#REF!)))</f>
        <v>#REF!</v>
      </c>
      <c r="H43" s="121" t="e">
        <f>IF(#REF!&gt;0,#REF!*15,0)</f>
        <v>#REF!</v>
      </c>
      <c r="I43" s="121" t="e">
        <f>IF(#REF!&gt;0,IF(Snap=TRUE,#REF!*66+4,0),0)</f>
        <v>#REF!</v>
      </c>
      <c r="J43" s="121"/>
    </row>
    <row r="44" spans="1:10">
      <c r="A44">
        <v>11</v>
      </c>
      <c r="B44" s="49" t="e">
        <f>IF(#REF!&gt;0,ROUNDUP(#REF!,0),0)</f>
        <v>#REF!</v>
      </c>
      <c r="C44" s="121" t="e">
        <f>IF(#REF!&gt;0,ROUNDUP(IF(OR(Snap=TRUE,Multiple=TRUE),#REF!*70/36,#REF!+4/36),0),0)</f>
        <v>#REF!</v>
      </c>
      <c r="D44" s="128" t="e">
        <f>#REF!</f>
        <v>#REF!</v>
      </c>
      <c r="E44" s="121" t="e">
        <f>IF(#REF!&gt;0,#REF!*2,0)</f>
        <v>#REF!</v>
      </c>
      <c r="F44" s="121" t="e">
        <f>IF(#REF!&gt;0,IF(Snap=TRUE,#REF!*11,IF(Multiple=TRUE,#REF!*9,#REF!/8+1)),0)</f>
        <v>#REF!</v>
      </c>
      <c r="G44" s="121" t="e">
        <f>IF(#REF!=TRUE,IF(Multiple=TRUE,72*#REF!,IF(#REF!="RR",#REF!+4,72*#REF!)))</f>
        <v>#REF!</v>
      </c>
      <c r="H44" s="121" t="e">
        <f>IF(#REF!&gt;0,#REF!*15,0)</f>
        <v>#REF!</v>
      </c>
      <c r="I44" s="121" t="e">
        <f>IF(#REF!&gt;0,IF(Snap=TRUE,#REF!*66+4,0),0)</f>
        <v>#REF!</v>
      </c>
      <c r="J44" s="121"/>
    </row>
    <row r="45" spans="1:10">
      <c r="A45">
        <v>12</v>
      </c>
      <c r="B45" s="49" t="e">
        <f>IF(#REF!&gt;0,ROUNDUP(#REF!,0),0)</f>
        <v>#REF!</v>
      </c>
      <c r="C45" s="121" t="e">
        <f>IF(#REF!&gt;0,ROUNDUP(IF(OR(Snap=TRUE,Multiple=TRUE),#REF!*70/36,#REF!+4/36),0),0)</f>
        <v>#REF!</v>
      </c>
      <c r="D45" s="128" t="e">
        <f>#REF!</f>
        <v>#REF!</v>
      </c>
      <c r="E45" s="121" t="e">
        <f>IF(#REF!&gt;0,#REF!*2,0)</f>
        <v>#REF!</v>
      </c>
      <c r="F45" s="121" t="e">
        <f>IF(#REF!&gt;0,IF(Snap=TRUE,#REF!*11,IF(Multiple=TRUE,#REF!*9,#REF!/8+1)),0)</f>
        <v>#REF!</v>
      </c>
      <c r="G45" s="121" t="e">
        <f>IF(#REF!=TRUE,IF(Multiple=TRUE,72*#REF!,IF(#REF!="RR",#REF!+4,72*#REF!)))</f>
        <v>#REF!</v>
      </c>
      <c r="H45" s="121" t="e">
        <f>IF(#REF!&gt;0,#REF!*15,0)</f>
        <v>#REF!</v>
      </c>
      <c r="I45" s="121" t="e">
        <f>IF(#REF!&gt;0,IF(Snap=TRUE,#REF!*66+4,0),0)</f>
        <v>#REF!</v>
      </c>
      <c r="J45" s="121"/>
    </row>
    <row r="46" spans="1:10">
      <c r="A46">
        <v>13</v>
      </c>
      <c r="B46" s="49" t="e">
        <f>IF(#REF!&gt;0,ROUNDUP(#REF!,0),0)</f>
        <v>#REF!</v>
      </c>
      <c r="C46" s="121" t="e">
        <f>IF(#REF!&gt;0,ROUNDUP(IF(OR(Snap=TRUE,Multiple=TRUE),#REF!*70/36,#REF!+4/36),0),0)</f>
        <v>#REF!</v>
      </c>
      <c r="D46" s="128" t="e">
        <f>#REF!</f>
        <v>#REF!</v>
      </c>
      <c r="E46" s="121" t="e">
        <f>IF(#REF!&gt;0,#REF!*2,0)</f>
        <v>#REF!</v>
      </c>
      <c r="F46" s="121" t="e">
        <f>IF(#REF!&gt;0,IF(Snap=TRUE,#REF!*11,IF(Multiple=TRUE,#REF!*9,#REF!/8+1)),0)</f>
        <v>#REF!</v>
      </c>
      <c r="G46" s="121" t="e">
        <f>IF(#REF!=TRUE,IF(Multiple=TRUE,72*#REF!,IF(#REF!="RR",#REF!+4,72*#REF!)))</f>
        <v>#REF!</v>
      </c>
      <c r="H46" s="121" t="e">
        <f>IF(#REF!&gt;0,#REF!*15,0)</f>
        <v>#REF!</v>
      </c>
      <c r="I46" s="121" t="e">
        <f>IF(#REF!&gt;0,IF(Snap=TRUE,#REF!*66+4,0),0)</f>
        <v>#REF!</v>
      </c>
      <c r="J46" s="121"/>
    </row>
    <row r="47" spans="1:10">
      <c r="A47">
        <v>14</v>
      </c>
      <c r="B47" s="49" t="e">
        <f>IF(#REF!&gt;0,ROUNDUP(#REF!,0),0)</f>
        <v>#REF!</v>
      </c>
      <c r="C47" s="121" t="e">
        <f>IF(#REF!&gt;0,ROUNDUP(IF(OR(Snap=TRUE,Multiple=TRUE),#REF!*70/36,#REF!+4/36),0),0)</f>
        <v>#REF!</v>
      </c>
      <c r="D47" s="128" t="e">
        <f>#REF!</f>
        <v>#REF!</v>
      </c>
      <c r="E47" s="121" t="e">
        <f>IF(#REF!&gt;0,#REF!*2,0)</f>
        <v>#REF!</v>
      </c>
      <c r="F47" s="121" t="e">
        <f>IF(#REF!&gt;0,IF(Snap=TRUE,#REF!*11,IF(Multiple=TRUE,#REF!*9,#REF!/8+1)),0)</f>
        <v>#REF!</v>
      </c>
      <c r="G47" s="121" t="e">
        <f>IF(#REF!=TRUE,IF(Multiple=TRUE,72*#REF!,IF(#REF!="RR",#REF!+4,72*#REF!)))</f>
        <v>#REF!</v>
      </c>
      <c r="H47" s="121" t="e">
        <f>IF(#REF!&gt;0,#REF!*15,0)</f>
        <v>#REF!</v>
      </c>
      <c r="I47" s="121" t="e">
        <f>IF(#REF!&gt;0,IF(Snap=TRUE,#REF!*66+4,0),0)</f>
        <v>#REF!</v>
      </c>
      <c r="J47" s="121"/>
    </row>
    <row r="48" spans="1:10">
      <c r="A48">
        <v>15</v>
      </c>
      <c r="B48" s="49" t="e">
        <f>IF(#REF!&gt;0,ROUNDUP(#REF!,0),0)</f>
        <v>#REF!</v>
      </c>
      <c r="C48" s="121" t="e">
        <f>IF(#REF!&gt;0,ROUNDUP(IF(OR(Snap=TRUE,Multiple=TRUE),#REF!*70/36,#REF!+4/36),0),0)</f>
        <v>#REF!</v>
      </c>
      <c r="D48" s="128" t="e">
        <f>#REF!</f>
        <v>#REF!</v>
      </c>
      <c r="E48" s="121" t="e">
        <f>IF(#REF!&gt;0,#REF!*2,0)</f>
        <v>#REF!</v>
      </c>
      <c r="F48" s="121" t="e">
        <f>IF(#REF!&gt;0,IF(Snap=TRUE,#REF!*11,IF(Multiple=TRUE,#REF!*9,#REF!/8+1)),0)</f>
        <v>#REF!</v>
      </c>
      <c r="G48" s="121" t="e">
        <f>IF(#REF!=TRUE,IF(Multiple=TRUE,72*#REF!,IF(#REF!="RR",#REF!+4,72*#REF!)))</f>
        <v>#REF!</v>
      </c>
      <c r="H48" s="121" t="e">
        <f>IF(#REF!&gt;0,#REF!*15,0)</f>
        <v>#REF!</v>
      </c>
      <c r="I48" s="121" t="e">
        <f>IF(#REF!&gt;0,IF(Snap=TRUE,#REF!*66+4,0),0)</f>
        <v>#REF!</v>
      </c>
      <c r="J48" s="121"/>
    </row>
    <row r="49" spans="1:10">
      <c r="A49">
        <v>16</v>
      </c>
      <c r="B49" s="49" t="e">
        <f>IF(#REF!&gt;0,ROUNDUP(#REF!,0),0)</f>
        <v>#REF!</v>
      </c>
      <c r="C49" s="121" t="e">
        <f>IF(#REF!&gt;0,ROUNDUP(IF(OR(Snap=TRUE,Multiple=TRUE),#REF!*70/36,#REF!+4/36),0),0)</f>
        <v>#REF!</v>
      </c>
      <c r="D49" s="128" t="e">
        <f>#REF!</f>
        <v>#REF!</v>
      </c>
      <c r="E49" s="121" t="e">
        <f>IF(#REF!&gt;0,#REF!*2,0)</f>
        <v>#REF!</v>
      </c>
      <c r="F49" s="121" t="e">
        <f>IF(#REF!&gt;0,IF(Snap=TRUE,#REF!*11,IF(Multiple=TRUE,#REF!*9,#REF!/8+1)),0)</f>
        <v>#REF!</v>
      </c>
      <c r="G49" s="121" t="e">
        <f>IF(#REF!=TRUE,IF(Multiple=TRUE,72*#REF!,IF(#REF!="RR",#REF!+4,72*#REF!)))</f>
        <v>#REF!</v>
      </c>
      <c r="H49" s="121" t="e">
        <f>IF(#REF!&gt;0,#REF!*15,0)</f>
        <v>#REF!</v>
      </c>
      <c r="I49" s="121" t="e">
        <f>IF(#REF!&gt;0,IF(Snap=TRUE,#REF!*66+4,0),0)</f>
        <v>#REF!</v>
      </c>
      <c r="J49" s="121"/>
    </row>
    <row r="50" spans="1:10">
      <c r="A50">
        <v>17</v>
      </c>
      <c r="B50" s="49" t="e">
        <f>IF(#REF!&gt;0,ROUNDUP(#REF!,0),0)</f>
        <v>#REF!</v>
      </c>
      <c r="C50" s="121" t="e">
        <f>IF(#REF!&gt;0,ROUNDUP(IF(OR(Snap=TRUE,Multiple=TRUE),#REF!*70/36,#REF!+4/36),0),0)</f>
        <v>#REF!</v>
      </c>
      <c r="D50" s="128" t="e">
        <f>#REF!</f>
        <v>#REF!</v>
      </c>
      <c r="E50" s="121" t="e">
        <f>IF(#REF!&gt;0,#REF!*2,0)</f>
        <v>#REF!</v>
      </c>
      <c r="F50" s="121" t="e">
        <f>IF(#REF!&gt;0,IF(Snap=TRUE,#REF!*11,IF(Multiple=TRUE,#REF!*9,#REF!/8+1)),0)</f>
        <v>#REF!</v>
      </c>
      <c r="G50" s="121" t="e">
        <f>IF(#REF!=TRUE,IF(Multiple=TRUE,72*#REF!,IF(#REF!="RR",#REF!+4,72*#REF!)))</f>
        <v>#REF!</v>
      </c>
      <c r="H50" s="121" t="e">
        <f>IF(#REF!&gt;0,#REF!*15,0)</f>
        <v>#REF!</v>
      </c>
      <c r="I50" s="121" t="e">
        <f>IF(#REF!&gt;0,IF(Snap=TRUE,#REF!*66+4,0),0)</f>
        <v>#REF!</v>
      </c>
      <c r="J50" s="121"/>
    </row>
    <row r="51" spans="1:10">
      <c r="A51">
        <v>18</v>
      </c>
      <c r="B51" s="49" t="e">
        <f>IF(#REF!&gt;0,ROUNDUP(#REF!,0),0)</f>
        <v>#REF!</v>
      </c>
      <c r="C51" s="121" t="e">
        <f>IF(#REF!&gt;0,ROUNDUP(IF(OR(Snap=TRUE,Multiple=TRUE),#REF!*70/36,#REF!+4/36),0),0)</f>
        <v>#REF!</v>
      </c>
      <c r="D51" s="128" t="e">
        <f>#REF!</f>
        <v>#REF!</v>
      </c>
      <c r="E51" s="121" t="e">
        <f>IF(#REF!&gt;0,#REF!*2,0)</f>
        <v>#REF!</v>
      </c>
      <c r="F51" s="121" t="e">
        <f>IF(#REF!&gt;0,IF(Snap=TRUE,#REF!*11,IF(Multiple=TRUE,#REF!*9,#REF!/8+1)),0)</f>
        <v>#REF!</v>
      </c>
      <c r="G51" s="121" t="e">
        <f>IF(#REF!=TRUE,IF(Multiple=TRUE,72*#REF!,IF(#REF!="RR",#REF!+4,72*#REF!)))</f>
        <v>#REF!</v>
      </c>
      <c r="H51" s="121" t="e">
        <f>IF(#REF!&gt;0,#REF!*15,0)</f>
        <v>#REF!</v>
      </c>
      <c r="I51" s="121" t="e">
        <f>IF(#REF!&gt;0,IF(Snap=TRUE,#REF!*66+4,0),0)</f>
        <v>#REF!</v>
      </c>
      <c r="J51" s="121"/>
    </row>
    <row r="52" spans="1:10">
      <c r="A52">
        <v>19</v>
      </c>
      <c r="B52" s="49" t="e">
        <f>IF(#REF!&gt;0,ROUNDUP(#REF!,0),0)</f>
        <v>#REF!</v>
      </c>
      <c r="C52" s="121" t="e">
        <f>IF(#REF!&gt;0,ROUNDUP(IF(OR(Snap=TRUE,Multiple=TRUE),#REF!*70/36,#REF!+4/36),0),0)</f>
        <v>#REF!</v>
      </c>
      <c r="D52" s="128" t="e">
        <f>#REF!</f>
        <v>#REF!</v>
      </c>
      <c r="E52" s="121" t="e">
        <f>IF(#REF!&gt;0,#REF!*2,0)</f>
        <v>#REF!</v>
      </c>
      <c r="F52" s="121" t="e">
        <f>IF(#REF!&gt;0,IF(Snap=TRUE,#REF!*11,IF(Multiple=TRUE,#REF!*9,#REF!/8+1)),0)</f>
        <v>#REF!</v>
      </c>
      <c r="G52" s="121" t="e">
        <f>IF(#REF!=TRUE,IF(Multiple=TRUE,72*#REF!,IF(#REF!="RR",#REF!+4,72*#REF!)))</f>
        <v>#REF!</v>
      </c>
      <c r="H52" s="121" t="e">
        <f>IF(#REF!&gt;0,#REF!*15,0)</f>
        <v>#REF!</v>
      </c>
      <c r="I52" s="121" t="e">
        <f>IF(#REF!&gt;0,IF(Snap=TRUE,#REF!*66+4,0),0)</f>
        <v>#REF!</v>
      </c>
      <c r="J52" s="121"/>
    </row>
    <row r="53" spans="1:10">
      <c r="A53">
        <v>20</v>
      </c>
      <c r="B53" s="49" t="e">
        <f>IF(#REF!&gt;0,ROUNDUP(#REF!,0),0)</f>
        <v>#REF!</v>
      </c>
      <c r="C53" s="121" t="e">
        <f>IF(#REF!&gt;0,ROUNDUP(IF(OR(Snap=TRUE,Multiple=TRUE),#REF!*70/36,#REF!+4/36),0),0)</f>
        <v>#REF!</v>
      </c>
      <c r="D53" s="128" t="e">
        <f>#REF!</f>
        <v>#REF!</v>
      </c>
      <c r="E53" s="121" t="e">
        <f>IF(#REF!&gt;0,#REF!*2,0)</f>
        <v>#REF!</v>
      </c>
      <c r="F53" s="121" t="e">
        <f>IF(#REF!&gt;0,IF(Snap=TRUE,#REF!*11,IF(Multiple=TRUE,#REF!*9,#REF!/8+1)),0)</f>
        <v>#REF!</v>
      </c>
      <c r="G53" s="121" t="e">
        <f>IF(#REF!=TRUE,IF(Multiple=TRUE,72*#REF!,IF(#REF!="RR",#REF!+4,72*#REF!)))</f>
        <v>#REF!</v>
      </c>
      <c r="H53" s="121" t="e">
        <f>IF(#REF!&gt;0,#REF!*15,0)</f>
        <v>#REF!</v>
      </c>
      <c r="I53" s="121" t="e">
        <f>IF(#REF!&gt;0,IF(Snap=TRUE,#REF!*66+4,0),0)</f>
        <v>#REF!</v>
      </c>
      <c r="J53" s="121"/>
    </row>
    <row r="54" spans="1:10">
      <c r="B54" s="77" t="e">
        <f>SUM(B34:B53)</f>
        <v>#REF!</v>
      </c>
      <c r="C54" s="77" t="e">
        <f>SUM(C34:C53)</f>
        <v>#REF!</v>
      </c>
      <c r="D54" s="125"/>
      <c r="E54" s="77" t="e">
        <f>SUM(E34:E53)</f>
        <v>#REF!</v>
      </c>
      <c r="F54" s="77" t="e">
        <f>SUM(F34:F53)</f>
        <v>#REF!</v>
      </c>
      <c r="G54" s="77" t="e">
        <f>SUM(G34:G53)</f>
        <v>#REF!</v>
      </c>
      <c r="H54" s="77" t="e">
        <f>SUM(H34:H53)</f>
        <v>#REF!</v>
      </c>
      <c r="I54" s="77" t="e">
        <f>SUM(I34:I53)</f>
        <v>#REF!</v>
      </c>
      <c r="J54" s="121"/>
    </row>
    <row r="55" spans="1:10" ht="15.75" thickBot="1">
      <c r="C55" t="s">
        <v>156</v>
      </c>
      <c r="G55" t="s">
        <v>155</v>
      </c>
      <c r="I55" t="s">
        <v>155</v>
      </c>
    </row>
    <row r="56" spans="1:10" ht="15.75" thickBot="1">
      <c r="C56" s="121"/>
      <c r="D56" s="121"/>
      <c r="G56" s="123" t="e">
        <f>G54/36</f>
        <v>#REF!</v>
      </c>
      <c r="I56" s="124" t="e">
        <f>I54/36</f>
        <v>#REF!</v>
      </c>
    </row>
    <row r="57" spans="1:10">
      <c r="G57" t="s">
        <v>156</v>
      </c>
      <c r="I57" t="s">
        <v>156</v>
      </c>
    </row>
  </sheetData>
  <conditionalFormatting sqref="P6:V6">
    <cfRule type="cellIs" dxfId="11" priority="1" operator="greaterThan">
      <formula>0</formula>
    </cfRule>
  </conditionalFormatting>
  <conditionalFormatting sqref="Q8 Q10 Q12"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7378-CEA9-4EBF-B4A5-5F0AF1BB7C30}">
  <dimension ref="A1:W57"/>
  <sheetViews>
    <sheetView workbookViewId="0">
      <selection activeCell="H2" sqref="H2:I27"/>
    </sheetView>
  </sheetViews>
  <sheetFormatPr defaultRowHeight="15"/>
  <cols>
    <col min="1" max="1" width="15.140625" customWidth="1"/>
    <col min="2" max="4" width="9.140625" customWidth="1"/>
    <col min="5" max="5" width="10.140625" customWidth="1"/>
    <col min="6" max="6" width="9.5703125" customWidth="1"/>
    <col min="7" max="9" width="9.140625" customWidth="1"/>
    <col min="10" max="10" width="14.42578125" customWidth="1"/>
    <col min="11" max="11" width="6.85546875" customWidth="1"/>
    <col min="12" max="13" width="9.140625" customWidth="1"/>
    <col min="16" max="22" width="12.42578125" customWidth="1"/>
    <col min="23" max="23" width="11.5703125" customWidth="1"/>
  </cols>
  <sheetData>
    <row r="1" spans="1:23">
      <c r="A1" s="31"/>
      <c r="B1" s="31"/>
      <c r="C1" s="31"/>
      <c r="D1" s="31"/>
      <c r="E1" s="31"/>
      <c r="F1" s="31"/>
      <c r="G1" s="31"/>
      <c r="L1" t="s">
        <v>131</v>
      </c>
    </row>
    <row r="2" spans="1:23" ht="23.25">
      <c r="A2" s="32" t="s">
        <v>97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t="s">
        <v>132</v>
      </c>
      <c r="O2" s="40"/>
      <c r="P2" s="40"/>
      <c r="Q2" s="41" t="s">
        <v>138</v>
      </c>
      <c r="S2" s="40"/>
      <c r="T2" s="40"/>
      <c r="U2" s="40"/>
      <c r="V2" s="40"/>
      <c r="W2" s="40"/>
    </row>
    <row r="3" spans="1:23" ht="23.25">
      <c r="A3" s="34" t="s">
        <v>98</v>
      </c>
      <c r="B3" s="31" t="s">
        <v>99</v>
      </c>
      <c r="C3" s="31" t="s">
        <v>211</v>
      </c>
      <c r="D3" s="31" t="s">
        <v>212</v>
      </c>
      <c r="E3" s="31" t="s">
        <v>213</v>
      </c>
      <c r="F3" s="31" t="s">
        <v>214</v>
      </c>
      <c r="G3" s="31" t="s">
        <v>215</v>
      </c>
      <c r="H3" s="31" t="s">
        <v>351</v>
      </c>
      <c r="I3" s="31" t="s">
        <v>376</v>
      </c>
      <c r="J3" s="31" t="s">
        <v>133</v>
      </c>
      <c r="K3" s="31"/>
      <c r="L3">
        <v>12</v>
      </c>
      <c r="O3" s="40"/>
      <c r="P3" s="40"/>
      <c r="Q3" s="40"/>
      <c r="R3" s="41"/>
      <c r="S3" s="40"/>
      <c r="T3" s="40"/>
      <c r="U3" s="40"/>
      <c r="V3" s="40"/>
      <c r="W3" s="40"/>
    </row>
    <row r="4" spans="1:23" ht="15" customHeight="1">
      <c r="A4" s="35"/>
      <c r="B4" s="31" t="s">
        <v>101</v>
      </c>
      <c r="C4" s="31" t="s">
        <v>216</v>
      </c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352</v>
      </c>
      <c r="I4" s="31" t="s">
        <v>377</v>
      </c>
      <c r="J4" s="31" t="s">
        <v>134</v>
      </c>
      <c r="K4" s="31"/>
      <c r="L4">
        <v>20</v>
      </c>
      <c r="O4" s="40"/>
      <c r="P4" s="42" t="s">
        <v>140</v>
      </c>
      <c r="Q4" s="42" t="s">
        <v>30</v>
      </c>
      <c r="R4" s="42" t="s">
        <v>139</v>
      </c>
      <c r="S4" s="42" t="s">
        <v>130</v>
      </c>
      <c r="T4" s="43" t="s">
        <v>142</v>
      </c>
      <c r="U4" s="42" t="s">
        <v>141</v>
      </c>
      <c r="V4" s="42" t="s">
        <v>143</v>
      </c>
    </row>
    <row r="5" spans="1:23">
      <c r="A5" s="35"/>
      <c r="B5" s="31" t="s">
        <v>103</v>
      </c>
      <c r="C5" s="31" t="s">
        <v>221</v>
      </c>
      <c r="D5" s="31" t="s">
        <v>222</v>
      </c>
      <c r="E5" s="31" t="s">
        <v>223</v>
      </c>
      <c r="F5" s="31" t="s">
        <v>224</v>
      </c>
      <c r="G5" s="31" t="s">
        <v>225</v>
      </c>
      <c r="H5" s="31" t="s">
        <v>353</v>
      </c>
      <c r="I5" s="31" t="s">
        <v>378</v>
      </c>
      <c r="J5" s="31" t="s">
        <v>135</v>
      </c>
      <c r="K5" s="31"/>
      <c r="L5">
        <v>28</v>
      </c>
      <c r="O5" s="40"/>
      <c r="P5" s="40"/>
      <c r="Q5" s="40" t="s">
        <v>144</v>
      </c>
      <c r="R5" s="40"/>
      <c r="S5" s="40"/>
      <c r="T5" s="129"/>
      <c r="U5" s="130"/>
      <c r="V5" s="130"/>
    </row>
    <row r="6" spans="1:23">
      <c r="A6" s="35"/>
      <c r="B6" s="31" t="s">
        <v>105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230</v>
      </c>
      <c r="H6" s="31" t="s">
        <v>354</v>
      </c>
      <c r="I6" s="31" t="s">
        <v>379</v>
      </c>
      <c r="J6" s="31" t="s">
        <v>136</v>
      </c>
      <c r="K6" s="31"/>
      <c r="L6">
        <v>36</v>
      </c>
      <c r="O6" s="40"/>
      <c r="P6" s="126" t="e">
        <f>B54</f>
        <v>#REF!</v>
      </c>
      <c r="Q6" s="126">
        <f>SUMIF(D34:D53,L3,C34:C53)</f>
        <v>0</v>
      </c>
      <c r="R6" s="126" t="e">
        <f>E54</f>
        <v>#REF!</v>
      </c>
      <c r="S6" s="126" t="e">
        <f>F54</f>
        <v>#REF!</v>
      </c>
      <c r="T6" s="126" t="e">
        <f>G56</f>
        <v>#REF!</v>
      </c>
      <c r="U6" s="77" t="e">
        <f>H54</f>
        <v>#REF!</v>
      </c>
      <c r="V6" s="77" t="e">
        <f>I56</f>
        <v>#REF!</v>
      </c>
    </row>
    <row r="7" spans="1:23">
      <c r="A7" s="35"/>
      <c r="B7" s="31" t="s">
        <v>107</v>
      </c>
      <c r="C7" s="31" t="s">
        <v>231</v>
      </c>
      <c r="D7" s="31" t="s">
        <v>232</v>
      </c>
      <c r="E7" s="31" t="s">
        <v>233</v>
      </c>
      <c r="F7" s="31" t="s">
        <v>234</v>
      </c>
      <c r="G7" s="31" t="s">
        <v>235</v>
      </c>
      <c r="H7" s="31" t="s">
        <v>355</v>
      </c>
      <c r="I7" s="31" t="s">
        <v>380</v>
      </c>
      <c r="O7" s="40"/>
      <c r="P7" s="40"/>
      <c r="Q7" s="40" t="s">
        <v>39</v>
      </c>
      <c r="R7" s="40"/>
      <c r="S7" s="40"/>
      <c r="T7" s="40"/>
    </row>
    <row r="8" spans="1:23">
      <c r="A8" s="35"/>
      <c r="B8" s="31" t="s">
        <v>109</v>
      </c>
      <c r="C8" s="31" t="s">
        <v>236</v>
      </c>
      <c r="D8" s="31" t="s">
        <v>237</v>
      </c>
      <c r="E8" s="31" t="s">
        <v>238</v>
      </c>
      <c r="F8" s="31" t="s">
        <v>239</v>
      </c>
      <c r="G8" s="31" t="s">
        <v>240</v>
      </c>
      <c r="H8" s="31" t="s">
        <v>356</v>
      </c>
      <c r="I8" s="31" t="s">
        <v>381</v>
      </c>
      <c r="O8" s="40"/>
      <c r="P8" s="40"/>
      <c r="Q8" s="126">
        <f>SUMIF(D34:D53,L4,C34:C53)</f>
        <v>0</v>
      </c>
      <c r="R8" s="40"/>
      <c r="S8" s="40"/>
      <c r="T8" s="40"/>
      <c r="U8" s="40"/>
      <c r="V8" s="40"/>
      <c r="W8" s="40"/>
    </row>
    <row r="9" spans="1:23">
      <c r="A9" s="35"/>
      <c r="B9" s="31" t="s">
        <v>110</v>
      </c>
      <c r="C9" s="31" t="s">
        <v>241</v>
      </c>
      <c r="D9" s="31" t="s">
        <v>242</v>
      </c>
      <c r="E9" s="31" t="s">
        <v>243</v>
      </c>
      <c r="F9" s="31" t="s">
        <v>244</v>
      </c>
      <c r="G9" s="31" t="s">
        <v>245</v>
      </c>
      <c r="H9" s="31" t="s">
        <v>357</v>
      </c>
      <c r="I9" s="31" t="s">
        <v>382</v>
      </c>
      <c r="O9" s="40"/>
      <c r="P9" s="40"/>
      <c r="Q9" s="40" t="s">
        <v>41</v>
      </c>
      <c r="R9" s="40"/>
      <c r="S9" s="40"/>
      <c r="T9" s="40"/>
      <c r="U9" s="40"/>
      <c r="V9" s="40"/>
      <c r="W9" s="40"/>
    </row>
    <row r="10" spans="1:23">
      <c r="A10" s="35"/>
      <c r="B10" s="31" t="s">
        <v>111</v>
      </c>
      <c r="C10" s="31" t="s">
        <v>246</v>
      </c>
      <c r="D10" s="31" t="s">
        <v>247</v>
      </c>
      <c r="E10" s="31" t="s">
        <v>248</v>
      </c>
      <c r="F10" s="31" t="s">
        <v>249</v>
      </c>
      <c r="G10" s="31" t="s">
        <v>250</v>
      </c>
      <c r="H10" s="31" t="s">
        <v>358</v>
      </c>
      <c r="I10" s="31" t="s">
        <v>383</v>
      </c>
      <c r="O10" s="40"/>
      <c r="P10" s="40"/>
      <c r="Q10" s="126">
        <f>SUMIF(D34:D53,L5,C34:C53)</f>
        <v>0</v>
      </c>
      <c r="R10" s="40"/>
      <c r="S10" s="40"/>
      <c r="T10" s="40"/>
      <c r="U10" s="40"/>
      <c r="V10" s="40"/>
      <c r="W10" s="40"/>
    </row>
    <row r="11" spans="1:23">
      <c r="A11" s="35"/>
      <c r="B11" s="31" t="s">
        <v>112</v>
      </c>
      <c r="C11" s="31" t="s">
        <v>251</v>
      </c>
      <c r="D11" s="31" t="s">
        <v>252</v>
      </c>
      <c r="E11" s="31" t="s">
        <v>253</v>
      </c>
      <c r="F11" s="31" t="s">
        <v>254</v>
      </c>
      <c r="G11" s="31" t="s">
        <v>255</v>
      </c>
      <c r="H11" s="31" t="s">
        <v>359</v>
      </c>
      <c r="I11" s="31" t="s">
        <v>384</v>
      </c>
      <c r="Q11" t="s">
        <v>42</v>
      </c>
    </row>
    <row r="12" spans="1:23">
      <c r="A12" s="35"/>
      <c r="B12" s="31" t="s">
        <v>113</v>
      </c>
      <c r="C12" s="31" t="s">
        <v>256</v>
      </c>
      <c r="D12" s="31" t="s">
        <v>257</v>
      </c>
      <c r="E12" s="31" t="s">
        <v>258</v>
      </c>
      <c r="F12" s="31" t="s">
        <v>259</v>
      </c>
      <c r="G12" s="31" t="s">
        <v>260</v>
      </c>
      <c r="H12" s="31" t="s">
        <v>360</v>
      </c>
      <c r="I12" s="31" t="s">
        <v>385</v>
      </c>
      <c r="Q12" s="77">
        <f>SUMIF(D34:D53,L6,C34:C53)</f>
        <v>0</v>
      </c>
    </row>
    <row r="13" spans="1:23">
      <c r="A13" s="35"/>
      <c r="B13" s="31" t="s">
        <v>114</v>
      </c>
      <c r="C13" s="31" t="s">
        <v>261</v>
      </c>
      <c r="D13" s="31" t="s">
        <v>262</v>
      </c>
      <c r="E13" s="31" t="s">
        <v>263</v>
      </c>
      <c r="F13" s="31" t="s">
        <v>264</v>
      </c>
      <c r="G13" s="31" t="s">
        <v>265</v>
      </c>
      <c r="H13" s="31" t="s">
        <v>361</v>
      </c>
      <c r="I13" s="31" t="s">
        <v>386</v>
      </c>
    </row>
    <row r="14" spans="1:23">
      <c r="A14" s="35"/>
      <c r="B14" s="31" t="s">
        <v>115</v>
      </c>
      <c r="C14" s="31" t="s">
        <v>266</v>
      </c>
      <c r="D14" s="31" t="s">
        <v>267</v>
      </c>
      <c r="E14" s="31" t="s">
        <v>268</v>
      </c>
      <c r="F14" s="31" t="s">
        <v>269</v>
      </c>
      <c r="G14" s="31" t="s">
        <v>270</v>
      </c>
      <c r="H14" s="31" t="s">
        <v>362</v>
      </c>
      <c r="I14" s="31" t="s">
        <v>387</v>
      </c>
    </row>
    <row r="15" spans="1:23">
      <c r="A15" s="35"/>
      <c r="B15" s="31" t="s">
        <v>116</v>
      </c>
      <c r="C15" s="31" t="s">
        <v>271</v>
      </c>
      <c r="D15" s="31" t="s">
        <v>272</v>
      </c>
      <c r="E15" s="31" t="s">
        <v>273</v>
      </c>
      <c r="F15" s="31" t="s">
        <v>274</v>
      </c>
      <c r="G15" s="31" t="s">
        <v>275</v>
      </c>
      <c r="H15" s="31" t="s">
        <v>363</v>
      </c>
      <c r="I15" s="31" t="s">
        <v>388</v>
      </c>
    </row>
    <row r="16" spans="1:23">
      <c r="A16" s="35"/>
      <c r="B16" s="31" t="s">
        <v>117</v>
      </c>
      <c r="C16" s="31" t="s">
        <v>276</v>
      </c>
      <c r="D16" s="31" t="s">
        <v>277</v>
      </c>
      <c r="E16" s="31" t="s">
        <v>278</v>
      </c>
      <c r="F16" s="31" t="s">
        <v>279</v>
      </c>
      <c r="G16" s="31" t="s">
        <v>280</v>
      </c>
      <c r="H16" s="31" t="s">
        <v>364</v>
      </c>
      <c r="I16" s="31" t="s">
        <v>389</v>
      </c>
    </row>
    <row r="17" spans="1:9">
      <c r="A17" s="35"/>
      <c r="B17" s="31" t="s">
        <v>118</v>
      </c>
      <c r="C17" s="31" t="s">
        <v>281</v>
      </c>
      <c r="D17" s="31" t="s">
        <v>282</v>
      </c>
      <c r="E17" s="31" t="s">
        <v>283</v>
      </c>
      <c r="F17" s="31" t="s">
        <v>284</v>
      </c>
      <c r="G17" s="31" t="s">
        <v>285</v>
      </c>
      <c r="H17" s="31" t="s">
        <v>365</v>
      </c>
      <c r="I17" s="31" t="s">
        <v>390</v>
      </c>
    </row>
    <row r="18" spans="1:9">
      <c r="A18" s="35"/>
      <c r="B18" s="31" t="s">
        <v>119</v>
      </c>
      <c r="C18" s="31" t="s">
        <v>286</v>
      </c>
      <c r="D18" s="31" t="s">
        <v>287</v>
      </c>
      <c r="E18" s="31" t="s">
        <v>288</v>
      </c>
      <c r="F18" s="31" t="s">
        <v>289</v>
      </c>
      <c r="G18" s="31" t="s">
        <v>290</v>
      </c>
      <c r="H18" s="31" t="s">
        <v>366</v>
      </c>
      <c r="I18" s="31" t="s">
        <v>391</v>
      </c>
    </row>
    <row r="19" spans="1:9">
      <c r="A19" s="35"/>
      <c r="B19" s="31" t="s">
        <v>120</v>
      </c>
      <c r="C19" s="31" t="s">
        <v>291</v>
      </c>
      <c r="D19" s="31" t="s">
        <v>292</v>
      </c>
      <c r="E19" s="31" t="s">
        <v>293</v>
      </c>
      <c r="F19" s="31" t="s">
        <v>294</v>
      </c>
      <c r="G19" s="31" t="s">
        <v>295</v>
      </c>
      <c r="H19" s="31" t="s">
        <v>367</v>
      </c>
      <c r="I19" s="31" t="s">
        <v>392</v>
      </c>
    </row>
    <row r="20" spans="1:9">
      <c r="A20" s="35"/>
      <c r="B20" s="31" t="s">
        <v>121</v>
      </c>
      <c r="C20" s="31" t="s">
        <v>296</v>
      </c>
      <c r="D20" s="31" t="s">
        <v>297</v>
      </c>
      <c r="E20" s="31" t="s">
        <v>298</v>
      </c>
      <c r="F20" s="31" t="s">
        <v>299</v>
      </c>
      <c r="G20" s="31" t="s">
        <v>300</v>
      </c>
      <c r="H20" s="31" t="s">
        <v>368</v>
      </c>
      <c r="I20" s="31" t="s">
        <v>393</v>
      </c>
    </row>
    <row r="21" spans="1:9">
      <c r="A21" s="35"/>
      <c r="B21" s="31" t="s">
        <v>122</v>
      </c>
      <c r="C21" s="31" t="s">
        <v>301</v>
      </c>
      <c r="D21" s="31" t="s">
        <v>302</v>
      </c>
      <c r="E21" s="31" t="s">
        <v>303</v>
      </c>
      <c r="F21" s="31" t="s">
        <v>304</v>
      </c>
      <c r="G21" s="31" t="s">
        <v>305</v>
      </c>
      <c r="H21" s="31" t="s">
        <v>369</v>
      </c>
      <c r="I21" s="31" t="s">
        <v>394</v>
      </c>
    </row>
    <row r="22" spans="1:9">
      <c r="A22" s="35"/>
      <c r="B22" s="31" t="s">
        <v>123</v>
      </c>
      <c r="C22" s="31" t="s">
        <v>306</v>
      </c>
      <c r="D22" s="31" t="s">
        <v>307</v>
      </c>
      <c r="E22" s="31" t="s">
        <v>308</v>
      </c>
      <c r="F22" s="31" t="s">
        <v>309</v>
      </c>
      <c r="G22" s="31" t="s">
        <v>310</v>
      </c>
      <c r="H22" s="31" t="s">
        <v>370</v>
      </c>
      <c r="I22" s="31" t="s">
        <v>395</v>
      </c>
    </row>
    <row r="23" spans="1:9">
      <c r="A23" s="35"/>
      <c r="B23" s="31" t="s">
        <v>124</v>
      </c>
      <c r="C23" s="31" t="s">
        <v>100</v>
      </c>
      <c r="D23" s="31" t="s">
        <v>311</v>
      </c>
      <c r="E23" s="31" t="s">
        <v>312</v>
      </c>
      <c r="F23" s="31" t="s">
        <v>313</v>
      </c>
      <c r="G23" s="31" t="s">
        <v>314</v>
      </c>
      <c r="H23" s="31" t="s">
        <v>371</v>
      </c>
      <c r="I23" s="31" t="s">
        <v>396</v>
      </c>
    </row>
    <row r="24" spans="1:9">
      <c r="A24" s="35"/>
      <c r="B24" s="31" t="s">
        <v>125</v>
      </c>
      <c r="C24" s="31" t="s">
        <v>102</v>
      </c>
      <c r="D24" s="31" t="s">
        <v>315</v>
      </c>
      <c r="E24" s="31" t="s">
        <v>316</v>
      </c>
      <c r="F24" s="31" t="s">
        <v>317</v>
      </c>
      <c r="G24" s="31" t="s">
        <v>318</v>
      </c>
      <c r="H24" s="31" t="s">
        <v>372</v>
      </c>
      <c r="I24" s="31" t="s">
        <v>397</v>
      </c>
    </row>
    <row r="25" spans="1:9">
      <c r="A25" s="35"/>
      <c r="B25" s="31" t="s">
        <v>126</v>
      </c>
      <c r="C25" s="31" t="s">
        <v>104</v>
      </c>
      <c r="D25" s="31" t="s">
        <v>319</v>
      </c>
      <c r="E25" s="31" t="s">
        <v>320</v>
      </c>
      <c r="F25" s="31" t="s">
        <v>321</v>
      </c>
      <c r="G25" s="31" t="s">
        <v>322</v>
      </c>
      <c r="H25" s="31" t="s">
        <v>373</v>
      </c>
      <c r="I25" s="31" t="s">
        <v>398</v>
      </c>
    </row>
    <row r="26" spans="1:9">
      <c r="A26" s="35"/>
      <c r="B26" s="31" t="s">
        <v>127</v>
      </c>
      <c r="C26" s="31" t="s">
        <v>106</v>
      </c>
      <c r="D26" s="31" t="s">
        <v>323</v>
      </c>
      <c r="E26" s="31" t="s">
        <v>324</v>
      </c>
      <c r="F26" s="31" t="s">
        <v>325</v>
      </c>
      <c r="G26" s="31" t="s">
        <v>326</v>
      </c>
      <c r="H26" s="31" t="s">
        <v>374</v>
      </c>
      <c r="I26" s="31" t="s">
        <v>399</v>
      </c>
    </row>
    <row r="27" spans="1:9">
      <c r="A27" s="35"/>
      <c r="B27" s="31" t="s">
        <v>128</v>
      </c>
      <c r="C27" s="31" t="s">
        <v>108</v>
      </c>
      <c r="D27" s="31" t="s">
        <v>327</v>
      </c>
      <c r="E27" s="31" t="s">
        <v>328</v>
      </c>
      <c r="F27" s="31" t="s">
        <v>329</v>
      </c>
      <c r="G27" s="31" t="s">
        <v>330</v>
      </c>
      <c r="H27" s="31" t="s">
        <v>375</v>
      </c>
      <c r="I27" s="31" t="s">
        <v>400</v>
      </c>
    </row>
    <row r="29" spans="1:9">
      <c r="A29" t="s">
        <v>154</v>
      </c>
    </row>
    <row r="33" spans="1:10" ht="26.25">
      <c r="B33" s="42" t="s">
        <v>140</v>
      </c>
      <c r="C33" s="42" t="s">
        <v>30</v>
      </c>
      <c r="D33" s="127" t="s">
        <v>131</v>
      </c>
      <c r="E33" s="42" t="s">
        <v>139</v>
      </c>
      <c r="F33" s="42" t="s">
        <v>130</v>
      </c>
      <c r="G33" s="43" t="s">
        <v>142</v>
      </c>
      <c r="H33" s="42" t="s">
        <v>141</v>
      </c>
      <c r="I33" s="42" t="s">
        <v>143</v>
      </c>
      <c r="J33" s="122"/>
    </row>
    <row r="34" spans="1:10">
      <c r="A34">
        <v>1</v>
      </c>
      <c r="B34" s="49" t="e">
        <f>IF(#REF!&gt;0,ROUNDUP(#REF!,0),0)</f>
        <v>#REF!</v>
      </c>
      <c r="C34" s="121" t="e">
        <f>IF(#REF!&gt;0,ROUNDUP(IF(OR(Snap=TRUE,Multiple=TRUE),#REF!*70/36,#REF!+4/36),0),0)</f>
        <v>#REF!</v>
      </c>
      <c r="D34" s="128" t="e">
        <f>#REF!</f>
        <v>#REF!</v>
      </c>
      <c r="E34" s="121" t="e">
        <f>IF(#REF!&gt;0,#REF!*2,0)</f>
        <v>#REF!</v>
      </c>
      <c r="F34" s="121" t="e">
        <f>IF(#REF!&gt;0,IF(Snap=TRUE,#REF!*11,IF(Multiple=TRUE,#REF!*9,#REF!/8+1)),0)</f>
        <v>#REF!</v>
      </c>
      <c r="G34" s="121" t="e">
        <f>IF(#REF!=TRUE,IF(Multiple=TRUE,72*#REF!,IF(#REF!="RR",#REF!+4,72*#REF!)))</f>
        <v>#REF!</v>
      </c>
      <c r="H34" s="121" t="e">
        <f>IF(#REF!&gt;0,#REF!*15,0)</f>
        <v>#REF!</v>
      </c>
      <c r="I34" s="121" t="e">
        <f>IF(#REF!&gt;0,IF(Snap=TRUE,#REF!*66+4,0),0)</f>
        <v>#REF!</v>
      </c>
      <c r="J34" s="121"/>
    </row>
    <row r="35" spans="1:10">
      <c r="A35">
        <v>2</v>
      </c>
      <c r="B35" s="49" t="e">
        <f>IF(#REF!&gt;0,ROUNDUP(#REF!,0),0)</f>
        <v>#REF!</v>
      </c>
      <c r="C35" s="121" t="e">
        <f>IF(#REF!&gt;0,ROUNDUP(IF(OR(Snap=TRUE,Multiple=TRUE),#REF!*70/36,#REF!+4/36),0),0)</f>
        <v>#REF!</v>
      </c>
      <c r="D35" s="128" t="e">
        <f>#REF!</f>
        <v>#REF!</v>
      </c>
      <c r="E35" s="121" t="e">
        <f>IF(#REF!&gt;0,#REF!*2,0)</f>
        <v>#REF!</v>
      </c>
      <c r="F35" s="121" t="e">
        <f>IF(#REF!&gt;0,IF(Snap=TRUE,#REF!*11,IF(Multiple=TRUE,#REF!*9,#REF!/8+1)),0)</f>
        <v>#REF!</v>
      </c>
      <c r="G35" s="121" t="e">
        <f>IF(#REF!=TRUE,IF(Multiple=TRUE,72*#REF!,IF(#REF!="RR",#REF!+4,72*#REF!)))</f>
        <v>#REF!</v>
      </c>
      <c r="H35" s="121" t="e">
        <f>IF(#REF!&gt;0,#REF!*15,0)</f>
        <v>#REF!</v>
      </c>
      <c r="I35" s="121" t="e">
        <f>IF(#REF!&gt;0,IF(Snap=TRUE,#REF!*66+4,0),0)</f>
        <v>#REF!</v>
      </c>
      <c r="J35" s="121"/>
    </row>
    <row r="36" spans="1:10">
      <c r="A36">
        <v>3</v>
      </c>
      <c r="B36" s="49" t="e">
        <f>IF(#REF!&gt;0,ROUNDUP(#REF!,0),0)</f>
        <v>#REF!</v>
      </c>
      <c r="C36" s="121" t="e">
        <f>IF(#REF!&gt;0,ROUNDUP(IF(OR(Snap=TRUE,Multiple=TRUE),#REF!*70/36,#REF!+4/36),0),0)</f>
        <v>#REF!</v>
      </c>
      <c r="D36" s="128" t="e">
        <f>#REF!</f>
        <v>#REF!</v>
      </c>
      <c r="E36" s="121" t="e">
        <f>IF(#REF!&gt;0,#REF!*2,0)</f>
        <v>#REF!</v>
      </c>
      <c r="F36" s="121" t="e">
        <f>IF(#REF!&gt;0,IF(Snap=TRUE,#REF!*11,IF(Multiple=TRUE,#REF!*9,#REF!/8+1)),0)</f>
        <v>#REF!</v>
      </c>
      <c r="G36" s="121" t="e">
        <f>IF(#REF!=TRUE,IF(Multiple=TRUE,72*#REF!,IF(#REF!="RR",#REF!+4,72*#REF!)))</f>
        <v>#REF!</v>
      </c>
      <c r="H36" s="121" t="e">
        <f>IF(#REF!&gt;0,#REF!*15,0)</f>
        <v>#REF!</v>
      </c>
      <c r="I36" s="121" t="e">
        <f>IF(#REF!&gt;0,IF(Snap=TRUE,#REF!*66+4,0),0)</f>
        <v>#REF!</v>
      </c>
      <c r="J36" s="121"/>
    </row>
    <row r="37" spans="1:10">
      <c r="A37">
        <v>4</v>
      </c>
      <c r="B37" s="49" t="e">
        <f>IF(#REF!&gt;0,ROUNDUP(#REF!,0),0)</f>
        <v>#REF!</v>
      </c>
      <c r="C37" s="121" t="e">
        <f>IF(#REF!&gt;0,ROUNDUP(IF(OR(Snap=TRUE,Multiple=TRUE),#REF!*70/36,#REF!+4/36),0),0)</f>
        <v>#REF!</v>
      </c>
      <c r="D37" s="128" t="e">
        <f>#REF!</f>
        <v>#REF!</v>
      </c>
      <c r="E37" s="121" t="e">
        <f>IF(#REF!&gt;0,#REF!*2,0)</f>
        <v>#REF!</v>
      </c>
      <c r="F37" s="121" t="e">
        <f>IF(#REF!&gt;0,IF(Snap=TRUE,#REF!*11,IF(Multiple=TRUE,#REF!*9,#REF!/8+1)),0)</f>
        <v>#REF!</v>
      </c>
      <c r="G37" s="121" t="e">
        <f>IF(#REF!=TRUE,IF(Multiple=TRUE,72*#REF!,IF(#REF!="RR",#REF!+4,72*#REF!)))</f>
        <v>#REF!</v>
      </c>
      <c r="H37" s="121" t="e">
        <f>IF(#REF!&gt;0,#REF!*15,0)</f>
        <v>#REF!</v>
      </c>
      <c r="I37" s="121" t="e">
        <f>IF(#REF!&gt;0,IF(Snap=TRUE,#REF!*66+4,0),0)</f>
        <v>#REF!</v>
      </c>
      <c r="J37" s="121"/>
    </row>
    <row r="38" spans="1:10">
      <c r="A38">
        <v>5</v>
      </c>
      <c r="B38" s="49" t="e">
        <f>IF(#REF!&gt;0,ROUNDUP(#REF!,0),0)</f>
        <v>#REF!</v>
      </c>
      <c r="C38" s="121" t="e">
        <f>IF(#REF!&gt;0,ROUNDUP(IF(OR(Snap=TRUE,Multiple=TRUE),#REF!*70/36,#REF!+4/36),0),0)</f>
        <v>#REF!</v>
      </c>
      <c r="D38" s="128" t="e">
        <f>#REF!</f>
        <v>#REF!</v>
      </c>
      <c r="E38" s="121" t="e">
        <f>IF(#REF!&gt;0,#REF!*2,0)</f>
        <v>#REF!</v>
      </c>
      <c r="F38" s="121" t="e">
        <f>IF(#REF!&gt;0,IF(Snap=TRUE,#REF!*11,IF(Multiple=TRUE,#REF!*9,#REF!/8+1)),0)</f>
        <v>#REF!</v>
      </c>
      <c r="G38" s="121" t="e">
        <f>IF(#REF!=TRUE,IF(Multiple=TRUE,72*#REF!,IF(#REF!="RR",#REF!+4,72*#REF!)))</f>
        <v>#REF!</v>
      </c>
      <c r="H38" s="121" t="e">
        <f>IF(#REF!&gt;0,#REF!*15,0)</f>
        <v>#REF!</v>
      </c>
      <c r="I38" s="121" t="e">
        <f>IF(#REF!&gt;0,IF(Snap=TRUE,#REF!*66+4,0),0)</f>
        <v>#REF!</v>
      </c>
      <c r="J38" s="121"/>
    </row>
    <row r="39" spans="1:10">
      <c r="A39">
        <v>6</v>
      </c>
      <c r="B39" s="49" t="e">
        <f>IF(#REF!&gt;0,ROUNDUP(#REF!,0),0)</f>
        <v>#REF!</v>
      </c>
      <c r="C39" s="121" t="e">
        <f>IF(#REF!&gt;0,ROUNDUP(IF(OR(Snap=TRUE,Multiple=TRUE),#REF!*70/36,#REF!+4/36),0),0)</f>
        <v>#REF!</v>
      </c>
      <c r="D39" s="128" t="e">
        <f>#REF!</f>
        <v>#REF!</v>
      </c>
      <c r="E39" s="121" t="e">
        <f>IF(#REF!&gt;0,#REF!*2,0)</f>
        <v>#REF!</v>
      </c>
      <c r="F39" s="121" t="e">
        <f>IF(#REF!&gt;0,IF(Snap=TRUE,#REF!*11,IF(Multiple=TRUE,#REF!*9,#REF!/8+1)),0)</f>
        <v>#REF!</v>
      </c>
      <c r="G39" s="121" t="e">
        <f>IF(#REF!=TRUE,IF(Multiple=TRUE,72*#REF!,IF(#REF!="RR",#REF!+4,72*#REF!)))</f>
        <v>#REF!</v>
      </c>
      <c r="H39" s="121" t="e">
        <f>IF(#REF!&gt;0,#REF!*15,0)</f>
        <v>#REF!</v>
      </c>
      <c r="I39" s="121" t="e">
        <f>IF(#REF!&gt;0,IF(Snap=TRUE,#REF!*66+4,0),0)</f>
        <v>#REF!</v>
      </c>
      <c r="J39" s="121"/>
    </row>
    <row r="40" spans="1:10">
      <c r="A40">
        <v>7</v>
      </c>
      <c r="B40" s="49" t="e">
        <f>IF(#REF!&gt;0,ROUNDUP(#REF!,0),0)</f>
        <v>#REF!</v>
      </c>
      <c r="C40" s="121" t="e">
        <f>IF(#REF!&gt;0,ROUNDUP(IF(OR(Snap=TRUE,Multiple=TRUE),#REF!*70/36,#REF!+4/36),0),0)</f>
        <v>#REF!</v>
      </c>
      <c r="D40" s="128" t="e">
        <f>#REF!</f>
        <v>#REF!</v>
      </c>
      <c r="E40" s="121" t="e">
        <f>IF(#REF!&gt;0,#REF!*2,0)</f>
        <v>#REF!</v>
      </c>
      <c r="F40" s="121" t="e">
        <f>IF(#REF!&gt;0,IF(Snap=TRUE,#REF!*11,IF(Multiple=TRUE,#REF!*9,#REF!/8+1)),0)</f>
        <v>#REF!</v>
      </c>
      <c r="G40" s="121" t="e">
        <f>IF(#REF!=TRUE,IF(Multiple=TRUE,72*#REF!,IF(#REF!="RR",#REF!+4,72*#REF!)))</f>
        <v>#REF!</v>
      </c>
      <c r="H40" s="121" t="e">
        <f>IF(#REF!&gt;0,#REF!*15,0)</f>
        <v>#REF!</v>
      </c>
      <c r="I40" s="121" t="e">
        <f>IF(#REF!&gt;0,IF(Snap=TRUE,#REF!*66+4,0),0)</f>
        <v>#REF!</v>
      </c>
      <c r="J40" s="121"/>
    </row>
    <row r="41" spans="1:10">
      <c r="A41">
        <v>8</v>
      </c>
      <c r="B41" s="49" t="e">
        <f>IF(#REF!&gt;0,ROUNDUP(#REF!,0),0)</f>
        <v>#REF!</v>
      </c>
      <c r="C41" s="121" t="e">
        <f>IF(#REF!&gt;0,ROUNDUP(IF(OR(Snap=TRUE,Multiple=TRUE),#REF!*70/36,#REF!+4/36),0),0)</f>
        <v>#REF!</v>
      </c>
      <c r="D41" s="128" t="e">
        <f>#REF!</f>
        <v>#REF!</v>
      </c>
      <c r="E41" s="121" t="e">
        <f>IF(#REF!&gt;0,#REF!*2,0)</f>
        <v>#REF!</v>
      </c>
      <c r="F41" s="121" t="e">
        <f>IF(#REF!&gt;0,IF(Snap=TRUE,#REF!*11,IF(Multiple=TRUE,#REF!*9,#REF!/8+1)),0)</f>
        <v>#REF!</v>
      </c>
      <c r="G41" s="121" t="e">
        <f>IF(#REF!=TRUE,IF(Multiple=TRUE,72*#REF!,IF(#REF!="RR",#REF!+4,72*#REF!)))</f>
        <v>#REF!</v>
      </c>
      <c r="H41" s="121" t="e">
        <f>IF(#REF!&gt;0,#REF!*15,0)</f>
        <v>#REF!</v>
      </c>
      <c r="I41" s="121" t="e">
        <f>IF(#REF!&gt;0,IF(Snap=TRUE,#REF!*66+4,0),0)</f>
        <v>#REF!</v>
      </c>
      <c r="J41" s="121"/>
    </row>
    <row r="42" spans="1:10">
      <c r="A42">
        <v>9</v>
      </c>
      <c r="B42" s="49" t="e">
        <f>IF(#REF!&gt;0,ROUNDUP(#REF!,0),0)</f>
        <v>#REF!</v>
      </c>
      <c r="C42" s="121" t="e">
        <f>IF(#REF!&gt;0,ROUNDUP(IF(OR(Snap=TRUE,Multiple=TRUE),#REF!*70/36,#REF!+4/36),0),0)</f>
        <v>#REF!</v>
      </c>
      <c r="D42" s="128" t="e">
        <f>#REF!</f>
        <v>#REF!</v>
      </c>
      <c r="E42" s="121" t="e">
        <f>IF(#REF!&gt;0,#REF!*2,0)</f>
        <v>#REF!</v>
      </c>
      <c r="F42" s="121" t="e">
        <f>IF(#REF!&gt;0,IF(Snap=TRUE,#REF!*11,IF(Multiple=TRUE,#REF!*9,#REF!/8+1)),0)</f>
        <v>#REF!</v>
      </c>
      <c r="G42" s="121" t="e">
        <f>IF(#REF!=TRUE,IF(Multiple=TRUE,72*#REF!,IF(#REF!="RR",#REF!+4,72*#REF!)))</f>
        <v>#REF!</v>
      </c>
      <c r="H42" s="121" t="e">
        <f>IF(#REF!&gt;0,#REF!*15,0)</f>
        <v>#REF!</v>
      </c>
      <c r="I42" s="121" t="e">
        <f>IF(#REF!&gt;0,IF(Snap=TRUE,#REF!*66+4,0),0)</f>
        <v>#REF!</v>
      </c>
      <c r="J42" s="121"/>
    </row>
    <row r="43" spans="1:10">
      <c r="A43">
        <v>10</v>
      </c>
      <c r="B43" s="49" t="e">
        <f>IF(#REF!&gt;0,ROUNDUP(#REF!,0),0)</f>
        <v>#REF!</v>
      </c>
      <c r="C43" s="121" t="e">
        <f>IF(#REF!&gt;0,ROUNDUP(IF(OR(Snap=TRUE,Multiple=TRUE),#REF!*70/36,#REF!+4/36),0),0)</f>
        <v>#REF!</v>
      </c>
      <c r="D43" s="128" t="e">
        <f>#REF!</f>
        <v>#REF!</v>
      </c>
      <c r="E43" s="121" t="e">
        <f>IF(#REF!&gt;0,#REF!*2,0)</f>
        <v>#REF!</v>
      </c>
      <c r="F43" s="121" t="e">
        <f>IF(#REF!&gt;0,IF(Snap=TRUE,#REF!*11,IF(Multiple=TRUE,#REF!*9,#REF!/8+1)),0)</f>
        <v>#REF!</v>
      </c>
      <c r="G43" s="121" t="e">
        <f>IF(#REF!=TRUE,IF(Multiple=TRUE,72*#REF!,IF(#REF!="RR",#REF!+4,72*#REF!)))</f>
        <v>#REF!</v>
      </c>
      <c r="H43" s="121" t="e">
        <f>IF(#REF!&gt;0,#REF!*15,0)</f>
        <v>#REF!</v>
      </c>
      <c r="I43" s="121" t="e">
        <f>IF(#REF!&gt;0,IF(Snap=TRUE,#REF!*66+4,0),0)</f>
        <v>#REF!</v>
      </c>
      <c r="J43" s="121"/>
    </row>
    <row r="44" spans="1:10">
      <c r="A44">
        <v>11</v>
      </c>
      <c r="B44" s="49" t="e">
        <f>IF(#REF!&gt;0,ROUNDUP(#REF!,0),0)</f>
        <v>#REF!</v>
      </c>
      <c r="C44" s="121" t="e">
        <f>IF(#REF!&gt;0,ROUNDUP(IF(OR(Snap=TRUE,Multiple=TRUE),#REF!*70/36,#REF!+4/36),0),0)</f>
        <v>#REF!</v>
      </c>
      <c r="D44" s="128" t="e">
        <f>#REF!</f>
        <v>#REF!</v>
      </c>
      <c r="E44" s="121" t="e">
        <f>IF(#REF!&gt;0,#REF!*2,0)</f>
        <v>#REF!</v>
      </c>
      <c r="F44" s="121" t="e">
        <f>IF(#REF!&gt;0,IF(Snap=TRUE,#REF!*11,IF(Multiple=TRUE,#REF!*9,#REF!/8+1)),0)</f>
        <v>#REF!</v>
      </c>
      <c r="G44" s="121" t="e">
        <f>IF(#REF!=TRUE,IF(Multiple=TRUE,72*#REF!,IF(#REF!="RR",#REF!+4,72*#REF!)))</f>
        <v>#REF!</v>
      </c>
      <c r="H44" s="121" t="e">
        <f>IF(#REF!&gt;0,#REF!*15,0)</f>
        <v>#REF!</v>
      </c>
      <c r="I44" s="121" t="e">
        <f>IF(#REF!&gt;0,IF(Snap=TRUE,#REF!*66+4,0),0)</f>
        <v>#REF!</v>
      </c>
      <c r="J44" s="121"/>
    </row>
    <row r="45" spans="1:10">
      <c r="A45">
        <v>12</v>
      </c>
      <c r="B45" s="49" t="e">
        <f>IF(#REF!&gt;0,ROUNDUP(#REF!,0),0)</f>
        <v>#REF!</v>
      </c>
      <c r="C45" s="121" t="e">
        <f>IF(#REF!&gt;0,ROUNDUP(IF(OR(Snap=TRUE,Multiple=TRUE),#REF!*70/36,#REF!+4/36),0),0)</f>
        <v>#REF!</v>
      </c>
      <c r="D45" s="128" t="e">
        <f>#REF!</f>
        <v>#REF!</v>
      </c>
      <c r="E45" s="121" t="e">
        <f>IF(#REF!&gt;0,#REF!*2,0)</f>
        <v>#REF!</v>
      </c>
      <c r="F45" s="121" t="e">
        <f>IF(#REF!&gt;0,IF(Snap=TRUE,#REF!*11,IF(Multiple=TRUE,#REF!*9,#REF!/8+1)),0)</f>
        <v>#REF!</v>
      </c>
      <c r="G45" s="121" t="e">
        <f>IF(#REF!=TRUE,IF(Multiple=TRUE,72*#REF!,IF(#REF!="RR",#REF!+4,72*#REF!)))</f>
        <v>#REF!</v>
      </c>
      <c r="H45" s="121" t="e">
        <f>IF(#REF!&gt;0,#REF!*15,0)</f>
        <v>#REF!</v>
      </c>
      <c r="I45" s="121" t="e">
        <f>IF(#REF!&gt;0,IF(Snap=TRUE,#REF!*66+4,0),0)</f>
        <v>#REF!</v>
      </c>
      <c r="J45" s="121"/>
    </row>
    <row r="46" spans="1:10">
      <c r="A46">
        <v>13</v>
      </c>
      <c r="B46" s="49" t="e">
        <f>IF(#REF!&gt;0,ROUNDUP(#REF!,0),0)</f>
        <v>#REF!</v>
      </c>
      <c r="C46" s="121" t="e">
        <f>IF(#REF!&gt;0,ROUNDUP(IF(OR(Snap=TRUE,Multiple=TRUE),#REF!*70/36,#REF!+4/36),0),0)</f>
        <v>#REF!</v>
      </c>
      <c r="D46" s="128" t="e">
        <f>#REF!</f>
        <v>#REF!</v>
      </c>
      <c r="E46" s="121" t="e">
        <f>IF(#REF!&gt;0,#REF!*2,0)</f>
        <v>#REF!</v>
      </c>
      <c r="F46" s="121" t="e">
        <f>IF(#REF!&gt;0,IF(Snap=TRUE,#REF!*11,IF(Multiple=TRUE,#REF!*9,#REF!/8+1)),0)</f>
        <v>#REF!</v>
      </c>
      <c r="G46" s="121" t="e">
        <f>IF(#REF!=TRUE,IF(Multiple=TRUE,72*#REF!,IF(#REF!="RR",#REF!+4,72*#REF!)))</f>
        <v>#REF!</v>
      </c>
      <c r="H46" s="121" t="e">
        <f>IF(#REF!&gt;0,#REF!*15,0)</f>
        <v>#REF!</v>
      </c>
      <c r="I46" s="121" t="e">
        <f>IF(#REF!&gt;0,IF(Snap=TRUE,#REF!*66+4,0),0)</f>
        <v>#REF!</v>
      </c>
      <c r="J46" s="121"/>
    </row>
    <row r="47" spans="1:10">
      <c r="A47">
        <v>14</v>
      </c>
      <c r="B47" s="49" t="e">
        <f>IF(#REF!&gt;0,ROUNDUP(#REF!,0),0)</f>
        <v>#REF!</v>
      </c>
      <c r="C47" s="121" t="e">
        <f>IF(#REF!&gt;0,ROUNDUP(IF(OR(Snap=TRUE,Multiple=TRUE),#REF!*70/36,#REF!+4/36),0),0)</f>
        <v>#REF!</v>
      </c>
      <c r="D47" s="128" t="e">
        <f>#REF!</f>
        <v>#REF!</v>
      </c>
      <c r="E47" s="121" t="e">
        <f>IF(#REF!&gt;0,#REF!*2,0)</f>
        <v>#REF!</v>
      </c>
      <c r="F47" s="121" t="e">
        <f>IF(#REF!&gt;0,IF(Snap=TRUE,#REF!*11,IF(Multiple=TRUE,#REF!*9,#REF!/8+1)),0)</f>
        <v>#REF!</v>
      </c>
      <c r="G47" s="121" t="e">
        <f>IF(#REF!=TRUE,IF(Multiple=TRUE,72*#REF!,IF(#REF!="RR",#REF!+4,72*#REF!)))</f>
        <v>#REF!</v>
      </c>
      <c r="H47" s="121" t="e">
        <f>IF(#REF!&gt;0,#REF!*15,0)</f>
        <v>#REF!</v>
      </c>
      <c r="I47" s="121" t="e">
        <f>IF(#REF!&gt;0,IF(Snap=TRUE,#REF!*66+4,0),0)</f>
        <v>#REF!</v>
      </c>
      <c r="J47" s="121"/>
    </row>
    <row r="48" spans="1:10">
      <c r="A48">
        <v>15</v>
      </c>
      <c r="B48" s="49" t="e">
        <f>IF(#REF!&gt;0,ROUNDUP(#REF!,0),0)</f>
        <v>#REF!</v>
      </c>
      <c r="C48" s="121" t="e">
        <f>IF(#REF!&gt;0,ROUNDUP(IF(OR(Snap=TRUE,Multiple=TRUE),#REF!*70/36,#REF!+4/36),0),0)</f>
        <v>#REF!</v>
      </c>
      <c r="D48" s="128" t="e">
        <f>#REF!</f>
        <v>#REF!</v>
      </c>
      <c r="E48" s="121" t="e">
        <f>IF(#REF!&gt;0,#REF!*2,0)</f>
        <v>#REF!</v>
      </c>
      <c r="F48" s="121" t="e">
        <f>IF(#REF!&gt;0,IF(Snap=TRUE,#REF!*11,IF(Multiple=TRUE,#REF!*9,#REF!/8+1)),0)</f>
        <v>#REF!</v>
      </c>
      <c r="G48" s="121" t="e">
        <f>IF(#REF!=TRUE,IF(Multiple=TRUE,72*#REF!,IF(#REF!="RR",#REF!+4,72*#REF!)))</f>
        <v>#REF!</v>
      </c>
      <c r="H48" s="121" t="e">
        <f>IF(#REF!&gt;0,#REF!*15,0)</f>
        <v>#REF!</v>
      </c>
      <c r="I48" s="121" t="e">
        <f>IF(#REF!&gt;0,IF(Snap=TRUE,#REF!*66+4,0),0)</f>
        <v>#REF!</v>
      </c>
      <c r="J48" s="121"/>
    </row>
    <row r="49" spans="1:10">
      <c r="A49">
        <v>16</v>
      </c>
      <c r="B49" s="49" t="e">
        <f>IF(#REF!&gt;0,ROUNDUP(#REF!,0),0)</f>
        <v>#REF!</v>
      </c>
      <c r="C49" s="121" t="e">
        <f>IF(#REF!&gt;0,ROUNDUP(IF(OR(Snap=TRUE,Multiple=TRUE),#REF!*70/36,#REF!+4/36),0),0)</f>
        <v>#REF!</v>
      </c>
      <c r="D49" s="128" t="e">
        <f>#REF!</f>
        <v>#REF!</v>
      </c>
      <c r="E49" s="121" t="e">
        <f>IF(#REF!&gt;0,#REF!*2,0)</f>
        <v>#REF!</v>
      </c>
      <c r="F49" s="121" t="e">
        <f>IF(#REF!&gt;0,IF(Snap=TRUE,#REF!*11,IF(Multiple=TRUE,#REF!*9,#REF!/8+1)),0)</f>
        <v>#REF!</v>
      </c>
      <c r="G49" s="121" t="e">
        <f>IF(#REF!=TRUE,IF(Multiple=TRUE,72*#REF!,IF(#REF!="RR",#REF!+4,72*#REF!)))</f>
        <v>#REF!</v>
      </c>
      <c r="H49" s="121" t="e">
        <f>IF(#REF!&gt;0,#REF!*15,0)</f>
        <v>#REF!</v>
      </c>
      <c r="I49" s="121" t="e">
        <f>IF(#REF!&gt;0,IF(Snap=TRUE,#REF!*66+4,0),0)</f>
        <v>#REF!</v>
      </c>
      <c r="J49" s="121"/>
    </row>
    <row r="50" spans="1:10">
      <c r="A50">
        <v>17</v>
      </c>
      <c r="B50" s="49" t="e">
        <f>IF(#REF!&gt;0,ROUNDUP(#REF!,0),0)</f>
        <v>#REF!</v>
      </c>
      <c r="C50" s="121" t="e">
        <f>IF(#REF!&gt;0,ROUNDUP(IF(OR(Snap=TRUE,Multiple=TRUE),#REF!*70/36,#REF!+4/36),0),0)</f>
        <v>#REF!</v>
      </c>
      <c r="D50" s="128" t="e">
        <f>#REF!</f>
        <v>#REF!</v>
      </c>
      <c r="E50" s="121" t="e">
        <f>IF(#REF!&gt;0,#REF!*2,0)</f>
        <v>#REF!</v>
      </c>
      <c r="F50" s="121" t="e">
        <f>IF(#REF!&gt;0,IF(Snap=TRUE,#REF!*11,IF(Multiple=TRUE,#REF!*9,#REF!/8+1)),0)</f>
        <v>#REF!</v>
      </c>
      <c r="G50" s="121" t="e">
        <f>IF(#REF!=TRUE,IF(Multiple=TRUE,72*#REF!,IF(#REF!="RR",#REF!+4,72*#REF!)))</f>
        <v>#REF!</v>
      </c>
      <c r="H50" s="121" t="e">
        <f>IF(#REF!&gt;0,#REF!*15,0)</f>
        <v>#REF!</v>
      </c>
      <c r="I50" s="121" t="e">
        <f>IF(#REF!&gt;0,IF(Snap=TRUE,#REF!*66+4,0),0)</f>
        <v>#REF!</v>
      </c>
      <c r="J50" s="121"/>
    </row>
    <row r="51" spans="1:10">
      <c r="A51">
        <v>18</v>
      </c>
      <c r="B51" s="49" t="e">
        <f>IF(#REF!&gt;0,ROUNDUP(#REF!,0),0)</f>
        <v>#REF!</v>
      </c>
      <c r="C51" s="121" t="e">
        <f>IF(#REF!&gt;0,ROUNDUP(IF(OR(Snap=TRUE,Multiple=TRUE),#REF!*70/36,#REF!+4/36),0),0)</f>
        <v>#REF!</v>
      </c>
      <c r="D51" s="128" t="e">
        <f>#REF!</f>
        <v>#REF!</v>
      </c>
      <c r="E51" s="121" t="e">
        <f>IF(#REF!&gt;0,#REF!*2,0)</f>
        <v>#REF!</v>
      </c>
      <c r="F51" s="121" t="e">
        <f>IF(#REF!&gt;0,IF(Snap=TRUE,#REF!*11,IF(Multiple=TRUE,#REF!*9,#REF!/8+1)),0)</f>
        <v>#REF!</v>
      </c>
      <c r="G51" s="121" t="e">
        <f>IF(#REF!=TRUE,IF(Multiple=TRUE,72*#REF!,IF(#REF!="RR",#REF!+4,72*#REF!)))</f>
        <v>#REF!</v>
      </c>
      <c r="H51" s="121" t="e">
        <f>IF(#REF!&gt;0,#REF!*15,0)</f>
        <v>#REF!</v>
      </c>
      <c r="I51" s="121" t="e">
        <f>IF(#REF!&gt;0,IF(Snap=TRUE,#REF!*66+4,0),0)</f>
        <v>#REF!</v>
      </c>
      <c r="J51" s="121"/>
    </row>
    <row r="52" spans="1:10">
      <c r="A52">
        <v>19</v>
      </c>
      <c r="B52" s="49" t="e">
        <f>IF(#REF!&gt;0,ROUNDUP(#REF!,0),0)</f>
        <v>#REF!</v>
      </c>
      <c r="C52" s="121" t="e">
        <f>IF(#REF!&gt;0,ROUNDUP(IF(OR(Snap=TRUE,Multiple=TRUE),#REF!*70/36,#REF!+4/36),0),0)</f>
        <v>#REF!</v>
      </c>
      <c r="D52" s="128" t="e">
        <f>#REF!</f>
        <v>#REF!</v>
      </c>
      <c r="E52" s="121" t="e">
        <f>IF(#REF!&gt;0,#REF!*2,0)</f>
        <v>#REF!</v>
      </c>
      <c r="F52" s="121" t="e">
        <f>IF(#REF!&gt;0,IF(Snap=TRUE,#REF!*11,IF(Multiple=TRUE,#REF!*9,#REF!/8+1)),0)</f>
        <v>#REF!</v>
      </c>
      <c r="G52" s="121" t="e">
        <f>IF(#REF!=TRUE,IF(Multiple=TRUE,72*#REF!,IF(#REF!="RR",#REF!+4,72*#REF!)))</f>
        <v>#REF!</v>
      </c>
      <c r="H52" s="121" t="e">
        <f>IF(#REF!&gt;0,#REF!*15,0)</f>
        <v>#REF!</v>
      </c>
      <c r="I52" s="121" t="e">
        <f>IF(#REF!&gt;0,IF(Snap=TRUE,#REF!*66+4,0),0)</f>
        <v>#REF!</v>
      </c>
      <c r="J52" s="121"/>
    </row>
    <row r="53" spans="1:10">
      <c r="A53">
        <v>20</v>
      </c>
      <c r="B53" s="49" t="e">
        <f>IF(#REF!&gt;0,ROUNDUP(#REF!,0),0)</f>
        <v>#REF!</v>
      </c>
      <c r="C53" s="121" t="e">
        <f>IF(#REF!&gt;0,ROUNDUP(IF(OR(Snap=TRUE,Multiple=TRUE),#REF!*70/36,#REF!+4/36),0),0)</f>
        <v>#REF!</v>
      </c>
      <c r="D53" s="128" t="e">
        <f>#REF!</f>
        <v>#REF!</v>
      </c>
      <c r="E53" s="121" t="e">
        <f>IF(#REF!&gt;0,#REF!*2,0)</f>
        <v>#REF!</v>
      </c>
      <c r="F53" s="121" t="e">
        <f>IF(#REF!&gt;0,IF(Snap=TRUE,#REF!*11,IF(Multiple=TRUE,#REF!*9,#REF!/8+1)),0)</f>
        <v>#REF!</v>
      </c>
      <c r="G53" s="121" t="e">
        <f>IF(#REF!=TRUE,IF(Multiple=TRUE,72*#REF!,IF(#REF!="RR",#REF!+4,72*#REF!)))</f>
        <v>#REF!</v>
      </c>
      <c r="H53" s="121" t="e">
        <f>IF(#REF!&gt;0,#REF!*15,0)</f>
        <v>#REF!</v>
      </c>
      <c r="I53" s="121" t="e">
        <f>IF(#REF!&gt;0,IF(Snap=TRUE,#REF!*66+4,0),0)</f>
        <v>#REF!</v>
      </c>
      <c r="J53" s="121"/>
    </row>
    <row r="54" spans="1:10">
      <c r="B54" s="77" t="e">
        <f>SUM(B34:B53)</f>
        <v>#REF!</v>
      </c>
      <c r="C54" s="77" t="e">
        <f>SUM(C34:C53)</f>
        <v>#REF!</v>
      </c>
      <c r="D54" s="125"/>
      <c r="E54" s="77" t="e">
        <f>SUM(E34:E53)</f>
        <v>#REF!</v>
      </c>
      <c r="F54" s="77" t="e">
        <f>SUM(F34:F53)</f>
        <v>#REF!</v>
      </c>
      <c r="G54" s="77" t="e">
        <f>SUM(G34:G53)</f>
        <v>#REF!</v>
      </c>
      <c r="H54" s="77" t="e">
        <f>SUM(H34:H53)</f>
        <v>#REF!</v>
      </c>
      <c r="I54" s="77" t="e">
        <f>SUM(I34:I53)</f>
        <v>#REF!</v>
      </c>
      <c r="J54" s="121"/>
    </row>
    <row r="55" spans="1:10" ht="15.75" thickBot="1">
      <c r="C55" t="s">
        <v>156</v>
      </c>
      <c r="G55" t="s">
        <v>155</v>
      </c>
      <c r="I55" t="s">
        <v>155</v>
      </c>
    </row>
    <row r="56" spans="1:10" ht="15.75" thickBot="1">
      <c r="C56" s="121"/>
      <c r="D56" s="121"/>
      <c r="G56" s="123" t="e">
        <f>G54/36</f>
        <v>#REF!</v>
      </c>
      <c r="I56" s="124" t="e">
        <f>I54/36</f>
        <v>#REF!</v>
      </c>
    </row>
    <row r="57" spans="1:10">
      <c r="G57" t="s">
        <v>156</v>
      </c>
      <c r="I57" t="s">
        <v>156</v>
      </c>
    </row>
  </sheetData>
  <conditionalFormatting sqref="P6:V6">
    <cfRule type="cellIs" dxfId="9" priority="1" operator="greaterThan">
      <formula>0</formula>
    </cfRule>
  </conditionalFormatting>
  <conditionalFormatting sqref="Q8 Q10 Q12"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AD6D-14DC-4085-9BAB-846180BCCC8E}">
  <dimension ref="A1:W57"/>
  <sheetViews>
    <sheetView workbookViewId="0">
      <selection activeCell="H2" sqref="H2:I27"/>
    </sheetView>
  </sheetViews>
  <sheetFormatPr defaultRowHeight="15"/>
  <cols>
    <col min="1" max="1" width="15.140625" customWidth="1"/>
    <col min="2" max="4" width="9.140625" customWidth="1"/>
    <col min="5" max="5" width="10.140625" customWidth="1"/>
    <col min="6" max="6" width="9.5703125" customWidth="1"/>
    <col min="7" max="9" width="9.140625" customWidth="1"/>
    <col min="10" max="10" width="14.42578125" customWidth="1"/>
    <col min="11" max="11" width="6.85546875" customWidth="1"/>
    <col min="12" max="13" width="9.140625" customWidth="1"/>
    <col min="16" max="22" width="12.42578125" customWidth="1"/>
    <col min="23" max="23" width="11.5703125" customWidth="1"/>
  </cols>
  <sheetData>
    <row r="1" spans="1:23">
      <c r="A1" s="31"/>
      <c r="B1" s="31"/>
      <c r="C1" s="31"/>
      <c r="D1" s="31"/>
      <c r="E1" s="31"/>
      <c r="F1" s="31"/>
      <c r="G1" s="31"/>
      <c r="L1" t="s">
        <v>131</v>
      </c>
    </row>
    <row r="2" spans="1:23" ht="23.25">
      <c r="A2" s="32" t="s">
        <v>97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t="s">
        <v>132</v>
      </c>
      <c r="O2" s="40"/>
      <c r="P2" s="40"/>
      <c r="Q2" s="41" t="s">
        <v>138</v>
      </c>
      <c r="S2" s="40"/>
      <c r="T2" s="40"/>
      <c r="U2" s="40"/>
      <c r="V2" s="40"/>
      <c r="W2" s="40"/>
    </row>
    <row r="3" spans="1:23" ht="23.25">
      <c r="A3" s="34" t="s">
        <v>98</v>
      </c>
      <c r="B3" s="31" t="s">
        <v>99</v>
      </c>
      <c r="C3" s="31" t="s">
        <v>211</v>
      </c>
      <c r="D3" s="31" t="s">
        <v>212</v>
      </c>
      <c r="E3" s="31" t="s">
        <v>213</v>
      </c>
      <c r="F3" s="31" t="s">
        <v>214</v>
      </c>
      <c r="G3" s="31" t="s">
        <v>215</v>
      </c>
      <c r="H3" s="31" t="s">
        <v>351</v>
      </c>
      <c r="I3" s="31" t="s">
        <v>376</v>
      </c>
      <c r="J3" s="31" t="s">
        <v>133</v>
      </c>
      <c r="K3" s="31"/>
      <c r="L3">
        <v>12</v>
      </c>
      <c r="O3" s="40"/>
      <c r="P3" s="40"/>
      <c r="Q3" s="40"/>
      <c r="R3" s="41"/>
      <c r="S3" s="40"/>
      <c r="T3" s="40"/>
      <c r="U3" s="40"/>
      <c r="V3" s="40"/>
      <c r="W3" s="40"/>
    </row>
    <row r="4" spans="1:23" ht="15" customHeight="1">
      <c r="A4" s="35"/>
      <c r="B4" s="31" t="s">
        <v>101</v>
      </c>
      <c r="C4" s="31" t="s">
        <v>216</v>
      </c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352</v>
      </c>
      <c r="I4" s="31" t="s">
        <v>377</v>
      </c>
      <c r="J4" s="31" t="s">
        <v>134</v>
      </c>
      <c r="K4" s="31"/>
      <c r="L4">
        <v>20</v>
      </c>
      <c r="O4" s="40"/>
      <c r="P4" s="42" t="s">
        <v>140</v>
      </c>
      <c r="Q4" s="42" t="s">
        <v>30</v>
      </c>
      <c r="R4" s="42" t="s">
        <v>139</v>
      </c>
      <c r="S4" s="42" t="s">
        <v>130</v>
      </c>
      <c r="T4" s="43" t="s">
        <v>142</v>
      </c>
      <c r="U4" s="42" t="s">
        <v>141</v>
      </c>
      <c r="V4" s="42" t="s">
        <v>143</v>
      </c>
    </row>
    <row r="5" spans="1:23">
      <c r="A5" s="35"/>
      <c r="B5" s="31" t="s">
        <v>103</v>
      </c>
      <c r="C5" s="31" t="s">
        <v>221</v>
      </c>
      <c r="D5" s="31" t="s">
        <v>222</v>
      </c>
      <c r="E5" s="31" t="s">
        <v>223</v>
      </c>
      <c r="F5" s="31" t="s">
        <v>224</v>
      </c>
      <c r="G5" s="31" t="s">
        <v>225</v>
      </c>
      <c r="H5" s="31" t="s">
        <v>353</v>
      </c>
      <c r="I5" s="31" t="s">
        <v>378</v>
      </c>
      <c r="J5" s="31" t="s">
        <v>135</v>
      </c>
      <c r="K5" s="31"/>
      <c r="L5">
        <v>28</v>
      </c>
      <c r="O5" s="40"/>
      <c r="P5" s="40"/>
      <c r="Q5" s="40" t="s">
        <v>144</v>
      </c>
      <c r="R5" s="40"/>
      <c r="S5" s="40"/>
      <c r="T5" s="129"/>
      <c r="U5" s="130"/>
      <c r="V5" s="130"/>
    </row>
    <row r="6" spans="1:23">
      <c r="A6" s="35"/>
      <c r="B6" s="31" t="s">
        <v>105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230</v>
      </c>
      <c r="H6" s="31" t="s">
        <v>354</v>
      </c>
      <c r="I6" s="31" t="s">
        <v>379</v>
      </c>
      <c r="J6" s="31" t="s">
        <v>136</v>
      </c>
      <c r="K6" s="31"/>
      <c r="L6">
        <v>36</v>
      </c>
      <c r="O6" s="40"/>
      <c r="P6" s="126" t="e">
        <f>B54</f>
        <v>#REF!</v>
      </c>
      <c r="Q6" s="126">
        <f>SUMIF(D34:D53,L3,C34:C53)</f>
        <v>0</v>
      </c>
      <c r="R6" s="126" t="e">
        <f>E54</f>
        <v>#REF!</v>
      </c>
      <c r="S6" s="126" t="e">
        <f>F54</f>
        <v>#REF!</v>
      </c>
      <c r="T6" s="126" t="e">
        <f>G56</f>
        <v>#REF!</v>
      </c>
      <c r="U6" s="77" t="e">
        <f>H54</f>
        <v>#REF!</v>
      </c>
      <c r="V6" s="77" t="e">
        <f>I56</f>
        <v>#REF!</v>
      </c>
    </row>
    <row r="7" spans="1:23">
      <c r="A7" s="35"/>
      <c r="B7" s="31" t="s">
        <v>107</v>
      </c>
      <c r="C7" s="31" t="s">
        <v>231</v>
      </c>
      <c r="D7" s="31" t="s">
        <v>232</v>
      </c>
      <c r="E7" s="31" t="s">
        <v>233</v>
      </c>
      <c r="F7" s="31" t="s">
        <v>234</v>
      </c>
      <c r="G7" s="31" t="s">
        <v>235</v>
      </c>
      <c r="H7" s="31" t="s">
        <v>355</v>
      </c>
      <c r="I7" s="31" t="s">
        <v>380</v>
      </c>
      <c r="O7" s="40"/>
      <c r="P7" s="40"/>
      <c r="Q7" s="40" t="s">
        <v>39</v>
      </c>
      <c r="R7" s="40"/>
      <c r="S7" s="40"/>
      <c r="T7" s="40"/>
    </row>
    <row r="8" spans="1:23">
      <c r="A8" s="35"/>
      <c r="B8" s="31" t="s">
        <v>109</v>
      </c>
      <c r="C8" s="31" t="s">
        <v>236</v>
      </c>
      <c r="D8" s="31" t="s">
        <v>237</v>
      </c>
      <c r="E8" s="31" t="s">
        <v>238</v>
      </c>
      <c r="F8" s="31" t="s">
        <v>239</v>
      </c>
      <c r="G8" s="31" t="s">
        <v>240</v>
      </c>
      <c r="H8" s="31" t="s">
        <v>356</v>
      </c>
      <c r="I8" s="31" t="s">
        <v>381</v>
      </c>
      <c r="O8" s="40"/>
      <c r="P8" s="40"/>
      <c r="Q8" s="126">
        <f>SUMIF(D34:D53,L4,C34:C53)</f>
        <v>0</v>
      </c>
      <c r="R8" s="40"/>
      <c r="S8" s="40"/>
      <c r="T8" s="40"/>
      <c r="U8" s="40"/>
      <c r="V8" s="40"/>
      <c r="W8" s="40"/>
    </row>
    <row r="9" spans="1:23">
      <c r="A9" s="35"/>
      <c r="B9" s="31" t="s">
        <v>110</v>
      </c>
      <c r="C9" s="31" t="s">
        <v>241</v>
      </c>
      <c r="D9" s="31" t="s">
        <v>242</v>
      </c>
      <c r="E9" s="31" t="s">
        <v>243</v>
      </c>
      <c r="F9" s="31" t="s">
        <v>244</v>
      </c>
      <c r="G9" s="31" t="s">
        <v>245</v>
      </c>
      <c r="H9" s="31" t="s">
        <v>357</v>
      </c>
      <c r="I9" s="31" t="s">
        <v>382</v>
      </c>
      <c r="O9" s="40"/>
      <c r="P9" s="40"/>
      <c r="Q9" s="40" t="s">
        <v>41</v>
      </c>
      <c r="R9" s="40"/>
      <c r="S9" s="40"/>
      <c r="T9" s="40"/>
      <c r="U9" s="40"/>
      <c r="V9" s="40"/>
      <c r="W9" s="40"/>
    </row>
    <row r="10" spans="1:23">
      <c r="A10" s="35"/>
      <c r="B10" s="31" t="s">
        <v>111</v>
      </c>
      <c r="C10" s="31" t="s">
        <v>246</v>
      </c>
      <c r="D10" s="31" t="s">
        <v>247</v>
      </c>
      <c r="E10" s="31" t="s">
        <v>248</v>
      </c>
      <c r="F10" s="31" t="s">
        <v>249</v>
      </c>
      <c r="G10" s="31" t="s">
        <v>250</v>
      </c>
      <c r="H10" s="31" t="s">
        <v>358</v>
      </c>
      <c r="I10" s="31" t="s">
        <v>383</v>
      </c>
      <c r="O10" s="40"/>
      <c r="P10" s="40"/>
      <c r="Q10" s="126">
        <f>SUMIF(D34:D53,L5,C34:C53)</f>
        <v>0</v>
      </c>
      <c r="R10" s="40"/>
      <c r="S10" s="40"/>
      <c r="T10" s="40"/>
      <c r="U10" s="40"/>
      <c r="V10" s="40"/>
      <c r="W10" s="40"/>
    </row>
    <row r="11" spans="1:23">
      <c r="A11" s="35"/>
      <c r="B11" s="31" t="s">
        <v>112</v>
      </c>
      <c r="C11" s="31" t="s">
        <v>251</v>
      </c>
      <c r="D11" s="31" t="s">
        <v>252</v>
      </c>
      <c r="E11" s="31" t="s">
        <v>253</v>
      </c>
      <c r="F11" s="31" t="s">
        <v>254</v>
      </c>
      <c r="G11" s="31" t="s">
        <v>255</v>
      </c>
      <c r="H11" s="31" t="s">
        <v>359</v>
      </c>
      <c r="I11" s="31" t="s">
        <v>384</v>
      </c>
      <c r="Q11" t="s">
        <v>42</v>
      </c>
    </row>
    <row r="12" spans="1:23">
      <c r="A12" s="35"/>
      <c r="B12" s="31" t="s">
        <v>113</v>
      </c>
      <c r="C12" s="31" t="s">
        <v>256</v>
      </c>
      <c r="D12" s="31" t="s">
        <v>257</v>
      </c>
      <c r="E12" s="31" t="s">
        <v>258</v>
      </c>
      <c r="F12" s="31" t="s">
        <v>259</v>
      </c>
      <c r="G12" s="31" t="s">
        <v>260</v>
      </c>
      <c r="H12" s="31" t="s">
        <v>360</v>
      </c>
      <c r="I12" s="31" t="s">
        <v>385</v>
      </c>
      <c r="Q12" s="77">
        <f>SUMIF(D34:D53,L6,C34:C53)</f>
        <v>0</v>
      </c>
    </row>
    <row r="13" spans="1:23">
      <c r="A13" s="35"/>
      <c r="B13" s="31" t="s">
        <v>114</v>
      </c>
      <c r="C13" s="31" t="s">
        <v>261</v>
      </c>
      <c r="D13" s="31" t="s">
        <v>262</v>
      </c>
      <c r="E13" s="31" t="s">
        <v>263</v>
      </c>
      <c r="F13" s="31" t="s">
        <v>264</v>
      </c>
      <c r="G13" s="31" t="s">
        <v>265</v>
      </c>
      <c r="H13" s="31" t="s">
        <v>361</v>
      </c>
      <c r="I13" s="31" t="s">
        <v>386</v>
      </c>
    </row>
    <row r="14" spans="1:23">
      <c r="A14" s="35"/>
      <c r="B14" s="31" t="s">
        <v>115</v>
      </c>
      <c r="C14" s="31" t="s">
        <v>266</v>
      </c>
      <c r="D14" s="31" t="s">
        <v>267</v>
      </c>
      <c r="E14" s="31" t="s">
        <v>268</v>
      </c>
      <c r="F14" s="31" t="s">
        <v>269</v>
      </c>
      <c r="G14" s="31" t="s">
        <v>270</v>
      </c>
      <c r="H14" s="31" t="s">
        <v>362</v>
      </c>
      <c r="I14" s="31" t="s">
        <v>387</v>
      </c>
    </row>
    <row r="15" spans="1:23">
      <c r="A15" s="35"/>
      <c r="B15" s="31" t="s">
        <v>116</v>
      </c>
      <c r="C15" s="31" t="s">
        <v>271</v>
      </c>
      <c r="D15" s="31" t="s">
        <v>272</v>
      </c>
      <c r="E15" s="31" t="s">
        <v>273</v>
      </c>
      <c r="F15" s="31" t="s">
        <v>274</v>
      </c>
      <c r="G15" s="31" t="s">
        <v>275</v>
      </c>
      <c r="H15" s="31" t="s">
        <v>363</v>
      </c>
      <c r="I15" s="31" t="s">
        <v>388</v>
      </c>
    </row>
    <row r="16" spans="1:23">
      <c r="A16" s="35"/>
      <c r="B16" s="31" t="s">
        <v>117</v>
      </c>
      <c r="C16" s="31" t="s">
        <v>276</v>
      </c>
      <c r="D16" s="31" t="s">
        <v>277</v>
      </c>
      <c r="E16" s="31" t="s">
        <v>278</v>
      </c>
      <c r="F16" s="31" t="s">
        <v>279</v>
      </c>
      <c r="G16" s="31" t="s">
        <v>280</v>
      </c>
      <c r="H16" s="31" t="s">
        <v>364</v>
      </c>
      <c r="I16" s="31" t="s">
        <v>389</v>
      </c>
    </row>
    <row r="17" spans="1:9">
      <c r="A17" s="35"/>
      <c r="B17" s="31" t="s">
        <v>118</v>
      </c>
      <c r="C17" s="31" t="s">
        <v>281</v>
      </c>
      <c r="D17" s="31" t="s">
        <v>282</v>
      </c>
      <c r="E17" s="31" t="s">
        <v>283</v>
      </c>
      <c r="F17" s="31" t="s">
        <v>284</v>
      </c>
      <c r="G17" s="31" t="s">
        <v>285</v>
      </c>
      <c r="H17" s="31" t="s">
        <v>365</v>
      </c>
      <c r="I17" s="31" t="s">
        <v>390</v>
      </c>
    </row>
    <row r="18" spans="1:9">
      <c r="A18" s="35"/>
      <c r="B18" s="31" t="s">
        <v>119</v>
      </c>
      <c r="C18" s="31" t="s">
        <v>286</v>
      </c>
      <c r="D18" s="31" t="s">
        <v>287</v>
      </c>
      <c r="E18" s="31" t="s">
        <v>288</v>
      </c>
      <c r="F18" s="31" t="s">
        <v>289</v>
      </c>
      <c r="G18" s="31" t="s">
        <v>290</v>
      </c>
      <c r="H18" s="31" t="s">
        <v>366</v>
      </c>
      <c r="I18" s="31" t="s">
        <v>391</v>
      </c>
    </row>
    <row r="19" spans="1:9">
      <c r="A19" s="35"/>
      <c r="B19" s="31" t="s">
        <v>120</v>
      </c>
      <c r="C19" s="31" t="s">
        <v>291</v>
      </c>
      <c r="D19" s="31" t="s">
        <v>292</v>
      </c>
      <c r="E19" s="31" t="s">
        <v>293</v>
      </c>
      <c r="F19" s="31" t="s">
        <v>294</v>
      </c>
      <c r="G19" s="31" t="s">
        <v>295</v>
      </c>
      <c r="H19" s="31" t="s">
        <v>367</v>
      </c>
      <c r="I19" s="31" t="s">
        <v>392</v>
      </c>
    </row>
    <row r="20" spans="1:9">
      <c r="A20" s="35"/>
      <c r="B20" s="31" t="s">
        <v>121</v>
      </c>
      <c r="C20" s="31" t="s">
        <v>296</v>
      </c>
      <c r="D20" s="31" t="s">
        <v>297</v>
      </c>
      <c r="E20" s="31" t="s">
        <v>298</v>
      </c>
      <c r="F20" s="31" t="s">
        <v>299</v>
      </c>
      <c r="G20" s="31" t="s">
        <v>300</v>
      </c>
      <c r="H20" s="31" t="s">
        <v>368</v>
      </c>
      <c r="I20" s="31" t="s">
        <v>393</v>
      </c>
    </row>
    <row r="21" spans="1:9">
      <c r="A21" s="35"/>
      <c r="B21" s="31" t="s">
        <v>122</v>
      </c>
      <c r="C21" s="31" t="s">
        <v>301</v>
      </c>
      <c r="D21" s="31" t="s">
        <v>302</v>
      </c>
      <c r="E21" s="31" t="s">
        <v>303</v>
      </c>
      <c r="F21" s="31" t="s">
        <v>304</v>
      </c>
      <c r="G21" s="31" t="s">
        <v>305</v>
      </c>
      <c r="H21" s="31" t="s">
        <v>369</v>
      </c>
      <c r="I21" s="31" t="s">
        <v>394</v>
      </c>
    </row>
    <row r="22" spans="1:9">
      <c r="A22" s="35"/>
      <c r="B22" s="31" t="s">
        <v>123</v>
      </c>
      <c r="C22" s="31" t="s">
        <v>306</v>
      </c>
      <c r="D22" s="31" t="s">
        <v>307</v>
      </c>
      <c r="E22" s="31" t="s">
        <v>308</v>
      </c>
      <c r="F22" s="31" t="s">
        <v>309</v>
      </c>
      <c r="G22" s="31" t="s">
        <v>310</v>
      </c>
      <c r="H22" s="31" t="s">
        <v>370</v>
      </c>
      <c r="I22" s="31" t="s">
        <v>395</v>
      </c>
    </row>
    <row r="23" spans="1:9">
      <c r="A23" s="35"/>
      <c r="B23" s="31" t="s">
        <v>124</v>
      </c>
      <c r="C23" s="31" t="s">
        <v>100</v>
      </c>
      <c r="D23" s="31" t="s">
        <v>311</v>
      </c>
      <c r="E23" s="31" t="s">
        <v>312</v>
      </c>
      <c r="F23" s="31" t="s">
        <v>313</v>
      </c>
      <c r="G23" s="31" t="s">
        <v>314</v>
      </c>
      <c r="H23" s="31" t="s">
        <v>371</v>
      </c>
      <c r="I23" s="31" t="s">
        <v>396</v>
      </c>
    </row>
    <row r="24" spans="1:9">
      <c r="A24" s="35"/>
      <c r="B24" s="31" t="s">
        <v>125</v>
      </c>
      <c r="C24" s="31" t="s">
        <v>102</v>
      </c>
      <c r="D24" s="31" t="s">
        <v>315</v>
      </c>
      <c r="E24" s="31" t="s">
        <v>316</v>
      </c>
      <c r="F24" s="31" t="s">
        <v>317</v>
      </c>
      <c r="G24" s="31" t="s">
        <v>318</v>
      </c>
      <c r="H24" s="31" t="s">
        <v>372</v>
      </c>
      <c r="I24" s="31" t="s">
        <v>397</v>
      </c>
    </row>
    <row r="25" spans="1:9">
      <c r="A25" s="35"/>
      <c r="B25" s="31" t="s">
        <v>126</v>
      </c>
      <c r="C25" s="31" t="s">
        <v>104</v>
      </c>
      <c r="D25" s="31" t="s">
        <v>319</v>
      </c>
      <c r="E25" s="31" t="s">
        <v>320</v>
      </c>
      <c r="F25" s="31" t="s">
        <v>321</v>
      </c>
      <c r="G25" s="31" t="s">
        <v>322</v>
      </c>
      <c r="H25" s="31" t="s">
        <v>373</v>
      </c>
      <c r="I25" s="31" t="s">
        <v>398</v>
      </c>
    </row>
    <row r="26" spans="1:9">
      <c r="A26" s="35"/>
      <c r="B26" s="31" t="s">
        <v>127</v>
      </c>
      <c r="C26" s="31" t="s">
        <v>106</v>
      </c>
      <c r="D26" s="31" t="s">
        <v>323</v>
      </c>
      <c r="E26" s="31" t="s">
        <v>324</v>
      </c>
      <c r="F26" s="31" t="s">
        <v>325</v>
      </c>
      <c r="G26" s="31" t="s">
        <v>326</v>
      </c>
      <c r="H26" s="31" t="s">
        <v>374</v>
      </c>
      <c r="I26" s="31" t="s">
        <v>399</v>
      </c>
    </row>
    <row r="27" spans="1:9">
      <c r="A27" s="35"/>
      <c r="B27" s="31" t="s">
        <v>128</v>
      </c>
      <c r="C27" s="31" t="s">
        <v>108</v>
      </c>
      <c r="D27" s="31" t="s">
        <v>327</v>
      </c>
      <c r="E27" s="31" t="s">
        <v>328</v>
      </c>
      <c r="F27" s="31" t="s">
        <v>329</v>
      </c>
      <c r="G27" s="31" t="s">
        <v>330</v>
      </c>
      <c r="H27" s="31" t="s">
        <v>375</v>
      </c>
      <c r="I27" s="31" t="s">
        <v>400</v>
      </c>
    </row>
    <row r="29" spans="1:9">
      <c r="A29" t="s">
        <v>154</v>
      </c>
    </row>
    <row r="33" spans="1:10" ht="26.25">
      <c r="B33" s="42" t="s">
        <v>140</v>
      </c>
      <c r="C33" s="42" t="s">
        <v>30</v>
      </c>
      <c r="D33" s="127" t="s">
        <v>131</v>
      </c>
      <c r="E33" s="42" t="s">
        <v>139</v>
      </c>
      <c r="F33" s="42" t="s">
        <v>130</v>
      </c>
      <c r="G33" s="43" t="s">
        <v>142</v>
      </c>
      <c r="H33" s="42" t="s">
        <v>141</v>
      </c>
      <c r="I33" s="42" t="s">
        <v>143</v>
      </c>
      <c r="J33" s="122"/>
    </row>
    <row r="34" spans="1:10">
      <c r="A34">
        <v>1</v>
      </c>
      <c r="B34" s="49" t="e">
        <f>IF(#REF!&gt;0,ROUNDUP(#REF!,0),0)</f>
        <v>#REF!</v>
      </c>
      <c r="C34" s="121" t="e">
        <f>IF(#REF!&gt;0,ROUNDUP(IF(OR(Snap=TRUE,Multiple=TRUE),#REF!*70/36,#REF!+4/36),0),0)</f>
        <v>#REF!</v>
      </c>
      <c r="D34" s="128" t="e">
        <f>#REF!</f>
        <v>#REF!</v>
      </c>
      <c r="E34" s="121" t="e">
        <f>IF(#REF!&gt;0,#REF!*2,0)</f>
        <v>#REF!</v>
      </c>
      <c r="F34" s="121" t="e">
        <f>IF(#REF!&gt;0,IF(Snap=TRUE,#REF!*11,IF(Multiple=TRUE,#REF!*9,#REF!/8+1)),0)</f>
        <v>#REF!</v>
      </c>
      <c r="G34" s="121" t="e">
        <f>IF(#REF!=TRUE,IF(Multiple=TRUE,72*#REF!,IF(#REF!="RR",#REF!+4,72*#REF!)))</f>
        <v>#REF!</v>
      </c>
      <c r="H34" s="121" t="e">
        <f>IF(#REF!&gt;0,#REF!*15,0)</f>
        <v>#REF!</v>
      </c>
      <c r="I34" s="121" t="e">
        <f>IF(#REF!&gt;0,IF(Snap=TRUE,#REF!*66+4,0),0)</f>
        <v>#REF!</v>
      </c>
      <c r="J34" s="121"/>
    </row>
    <row r="35" spans="1:10">
      <c r="A35">
        <v>2</v>
      </c>
      <c r="B35" s="49" t="e">
        <f>IF(#REF!&gt;0,ROUNDUP(#REF!,0),0)</f>
        <v>#REF!</v>
      </c>
      <c r="C35" s="121" t="e">
        <f>IF(#REF!&gt;0,ROUNDUP(IF(OR(Snap=TRUE,Multiple=TRUE),#REF!*70/36,#REF!+4/36),0),0)</f>
        <v>#REF!</v>
      </c>
      <c r="D35" s="128" t="e">
        <f>#REF!</f>
        <v>#REF!</v>
      </c>
      <c r="E35" s="121" t="e">
        <f>IF(#REF!&gt;0,#REF!*2,0)</f>
        <v>#REF!</v>
      </c>
      <c r="F35" s="121" t="e">
        <f>IF(#REF!&gt;0,IF(Snap=TRUE,#REF!*11,IF(Multiple=TRUE,#REF!*9,#REF!/8+1)),0)</f>
        <v>#REF!</v>
      </c>
      <c r="G35" s="121" t="e">
        <f>IF(#REF!=TRUE,IF(Multiple=TRUE,72*#REF!,IF(#REF!="RR",#REF!+4,72*#REF!)))</f>
        <v>#REF!</v>
      </c>
      <c r="H35" s="121" t="e">
        <f>IF(#REF!&gt;0,#REF!*15,0)</f>
        <v>#REF!</v>
      </c>
      <c r="I35" s="121" t="e">
        <f>IF(#REF!&gt;0,IF(Snap=TRUE,#REF!*66+4,0),0)</f>
        <v>#REF!</v>
      </c>
      <c r="J35" s="121"/>
    </row>
    <row r="36" spans="1:10">
      <c r="A36">
        <v>3</v>
      </c>
      <c r="B36" s="49" t="e">
        <f>IF(#REF!&gt;0,ROUNDUP(#REF!,0),0)</f>
        <v>#REF!</v>
      </c>
      <c r="C36" s="121" t="e">
        <f>IF(#REF!&gt;0,ROUNDUP(IF(OR(Snap=TRUE,Multiple=TRUE),#REF!*70/36,#REF!+4/36),0),0)</f>
        <v>#REF!</v>
      </c>
      <c r="D36" s="128" t="e">
        <f>#REF!</f>
        <v>#REF!</v>
      </c>
      <c r="E36" s="121" t="e">
        <f>IF(#REF!&gt;0,#REF!*2,0)</f>
        <v>#REF!</v>
      </c>
      <c r="F36" s="121" t="e">
        <f>IF(#REF!&gt;0,IF(Snap=TRUE,#REF!*11,IF(Multiple=TRUE,#REF!*9,#REF!/8+1)),0)</f>
        <v>#REF!</v>
      </c>
      <c r="G36" s="121" t="e">
        <f>IF(#REF!=TRUE,IF(Multiple=TRUE,72*#REF!,IF(#REF!="RR",#REF!+4,72*#REF!)))</f>
        <v>#REF!</v>
      </c>
      <c r="H36" s="121" t="e">
        <f>IF(#REF!&gt;0,#REF!*15,0)</f>
        <v>#REF!</v>
      </c>
      <c r="I36" s="121" t="e">
        <f>IF(#REF!&gt;0,IF(Snap=TRUE,#REF!*66+4,0),0)</f>
        <v>#REF!</v>
      </c>
      <c r="J36" s="121"/>
    </row>
    <row r="37" spans="1:10">
      <c r="A37">
        <v>4</v>
      </c>
      <c r="B37" s="49" t="e">
        <f>IF(#REF!&gt;0,ROUNDUP(#REF!,0),0)</f>
        <v>#REF!</v>
      </c>
      <c r="C37" s="121" t="e">
        <f>IF(#REF!&gt;0,ROUNDUP(IF(OR(Snap=TRUE,Multiple=TRUE),#REF!*70/36,#REF!+4/36),0),0)</f>
        <v>#REF!</v>
      </c>
      <c r="D37" s="128" t="e">
        <f>#REF!</f>
        <v>#REF!</v>
      </c>
      <c r="E37" s="121" t="e">
        <f>IF(#REF!&gt;0,#REF!*2,0)</f>
        <v>#REF!</v>
      </c>
      <c r="F37" s="121" t="e">
        <f>IF(#REF!&gt;0,IF(Snap=TRUE,#REF!*11,IF(Multiple=TRUE,#REF!*9,#REF!/8+1)),0)</f>
        <v>#REF!</v>
      </c>
      <c r="G37" s="121" t="e">
        <f>IF(#REF!=TRUE,IF(Multiple=TRUE,72*#REF!,IF(#REF!="RR",#REF!+4,72*#REF!)))</f>
        <v>#REF!</v>
      </c>
      <c r="H37" s="121" t="e">
        <f>IF(#REF!&gt;0,#REF!*15,0)</f>
        <v>#REF!</v>
      </c>
      <c r="I37" s="121" t="e">
        <f>IF(#REF!&gt;0,IF(Snap=TRUE,#REF!*66+4,0),0)</f>
        <v>#REF!</v>
      </c>
      <c r="J37" s="121"/>
    </row>
    <row r="38" spans="1:10">
      <c r="A38">
        <v>5</v>
      </c>
      <c r="B38" s="49" t="e">
        <f>IF(#REF!&gt;0,ROUNDUP(#REF!,0),0)</f>
        <v>#REF!</v>
      </c>
      <c r="C38" s="121" t="e">
        <f>IF(#REF!&gt;0,ROUNDUP(IF(OR(Snap=TRUE,Multiple=TRUE),#REF!*70/36,#REF!+4/36),0),0)</f>
        <v>#REF!</v>
      </c>
      <c r="D38" s="128" t="e">
        <f>#REF!</f>
        <v>#REF!</v>
      </c>
      <c r="E38" s="121" t="e">
        <f>IF(#REF!&gt;0,#REF!*2,0)</f>
        <v>#REF!</v>
      </c>
      <c r="F38" s="121" t="e">
        <f>IF(#REF!&gt;0,IF(Snap=TRUE,#REF!*11,IF(Multiple=TRUE,#REF!*9,#REF!/8+1)),0)</f>
        <v>#REF!</v>
      </c>
      <c r="G38" s="121" t="e">
        <f>IF(#REF!=TRUE,IF(Multiple=TRUE,72*#REF!,IF(#REF!="RR",#REF!+4,72*#REF!)))</f>
        <v>#REF!</v>
      </c>
      <c r="H38" s="121" t="e">
        <f>IF(#REF!&gt;0,#REF!*15,0)</f>
        <v>#REF!</v>
      </c>
      <c r="I38" s="121" t="e">
        <f>IF(#REF!&gt;0,IF(Snap=TRUE,#REF!*66+4,0),0)</f>
        <v>#REF!</v>
      </c>
      <c r="J38" s="121"/>
    </row>
    <row r="39" spans="1:10">
      <c r="A39">
        <v>6</v>
      </c>
      <c r="B39" s="49" t="e">
        <f>IF(#REF!&gt;0,ROUNDUP(#REF!,0),0)</f>
        <v>#REF!</v>
      </c>
      <c r="C39" s="121" t="e">
        <f>IF(#REF!&gt;0,ROUNDUP(IF(OR(Snap=TRUE,Multiple=TRUE),#REF!*70/36,#REF!+4/36),0),0)</f>
        <v>#REF!</v>
      </c>
      <c r="D39" s="128" t="e">
        <f>#REF!</f>
        <v>#REF!</v>
      </c>
      <c r="E39" s="121" t="e">
        <f>IF(#REF!&gt;0,#REF!*2,0)</f>
        <v>#REF!</v>
      </c>
      <c r="F39" s="121" t="e">
        <f>IF(#REF!&gt;0,IF(Snap=TRUE,#REF!*11,IF(Multiple=TRUE,#REF!*9,#REF!/8+1)),0)</f>
        <v>#REF!</v>
      </c>
      <c r="G39" s="121" t="e">
        <f>IF(#REF!=TRUE,IF(Multiple=TRUE,72*#REF!,IF(#REF!="RR",#REF!+4,72*#REF!)))</f>
        <v>#REF!</v>
      </c>
      <c r="H39" s="121" t="e">
        <f>IF(#REF!&gt;0,#REF!*15,0)</f>
        <v>#REF!</v>
      </c>
      <c r="I39" s="121" t="e">
        <f>IF(#REF!&gt;0,IF(Snap=TRUE,#REF!*66+4,0),0)</f>
        <v>#REF!</v>
      </c>
      <c r="J39" s="121"/>
    </row>
    <row r="40" spans="1:10">
      <c r="A40">
        <v>7</v>
      </c>
      <c r="B40" s="49" t="e">
        <f>IF(#REF!&gt;0,ROUNDUP(#REF!,0),0)</f>
        <v>#REF!</v>
      </c>
      <c r="C40" s="121" t="e">
        <f>IF(#REF!&gt;0,ROUNDUP(IF(OR(Snap=TRUE,Multiple=TRUE),#REF!*70/36,#REF!+4/36),0),0)</f>
        <v>#REF!</v>
      </c>
      <c r="D40" s="128" t="e">
        <f>#REF!</f>
        <v>#REF!</v>
      </c>
      <c r="E40" s="121" t="e">
        <f>IF(#REF!&gt;0,#REF!*2,0)</f>
        <v>#REF!</v>
      </c>
      <c r="F40" s="121" t="e">
        <f>IF(#REF!&gt;0,IF(Snap=TRUE,#REF!*11,IF(Multiple=TRUE,#REF!*9,#REF!/8+1)),0)</f>
        <v>#REF!</v>
      </c>
      <c r="G40" s="121" t="e">
        <f>IF(#REF!=TRUE,IF(Multiple=TRUE,72*#REF!,IF(#REF!="RR",#REF!+4,72*#REF!)))</f>
        <v>#REF!</v>
      </c>
      <c r="H40" s="121" t="e">
        <f>IF(#REF!&gt;0,#REF!*15,0)</f>
        <v>#REF!</v>
      </c>
      <c r="I40" s="121" t="e">
        <f>IF(#REF!&gt;0,IF(Snap=TRUE,#REF!*66+4,0),0)</f>
        <v>#REF!</v>
      </c>
      <c r="J40" s="121"/>
    </row>
    <row r="41" spans="1:10">
      <c r="A41">
        <v>8</v>
      </c>
      <c r="B41" s="49" t="e">
        <f>IF(#REF!&gt;0,ROUNDUP(#REF!,0),0)</f>
        <v>#REF!</v>
      </c>
      <c r="C41" s="121" t="e">
        <f>IF(#REF!&gt;0,ROUNDUP(IF(OR(Snap=TRUE,Multiple=TRUE),#REF!*70/36,#REF!+4/36),0),0)</f>
        <v>#REF!</v>
      </c>
      <c r="D41" s="128" t="e">
        <f>#REF!</f>
        <v>#REF!</v>
      </c>
      <c r="E41" s="121" t="e">
        <f>IF(#REF!&gt;0,#REF!*2,0)</f>
        <v>#REF!</v>
      </c>
      <c r="F41" s="121" t="e">
        <f>IF(#REF!&gt;0,IF(Snap=TRUE,#REF!*11,IF(Multiple=TRUE,#REF!*9,#REF!/8+1)),0)</f>
        <v>#REF!</v>
      </c>
      <c r="G41" s="121" t="e">
        <f>IF(#REF!=TRUE,IF(Multiple=TRUE,72*#REF!,IF(#REF!="RR",#REF!+4,72*#REF!)))</f>
        <v>#REF!</v>
      </c>
      <c r="H41" s="121" t="e">
        <f>IF(#REF!&gt;0,#REF!*15,0)</f>
        <v>#REF!</v>
      </c>
      <c r="I41" s="121" t="e">
        <f>IF(#REF!&gt;0,IF(Snap=TRUE,#REF!*66+4,0),0)</f>
        <v>#REF!</v>
      </c>
      <c r="J41" s="121"/>
    </row>
    <row r="42" spans="1:10">
      <c r="A42">
        <v>9</v>
      </c>
      <c r="B42" s="49" t="e">
        <f>IF(#REF!&gt;0,ROUNDUP(#REF!,0),0)</f>
        <v>#REF!</v>
      </c>
      <c r="C42" s="121" t="e">
        <f>IF(#REF!&gt;0,ROUNDUP(IF(OR(Snap=TRUE,Multiple=TRUE),#REF!*70/36,#REF!+4/36),0),0)</f>
        <v>#REF!</v>
      </c>
      <c r="D42" s="128" t="e">
        <f>#REF!</f>
        <v>#REF!</v>
      </c>
      <c r="E42" s="121" t="e">
        <f>IF(#REF!&gt;0,#REF!*2,0)</f>
        <v>#REF!</v>
      </c>
      <c r="F42" s="121" t="e">
        <f>IF(#REF!&gt;0,IF(Snap=TRUE,#REF!*11,IF(Multiple=TRUE,#REF!*9,#REF!/8+1)),0)</f>
        <v>#REF!</v>
      </c>
      <c r="G42" s="121" t="e">
        <f>IF(#REF!=TRUE,IF(Multiple=TRUE,72*#REF!,IF(#REF!="RR",#REF!+4,72*#REF!)))</f>
        <v>#REF!</v>
      </c>
      <c r="H42" s="121" t="e">
        <f>IF(#REF!&gt;0,#REF!*15,0)</f>
        <v>#REF!</v>
      </c>
      <c r="I42" s="121" t="e">
        <f>IF(#REF!&gt;0,IF(Snap=TRUE,#REF!*66+4,0),0)</f>
        <v>#REF!</v>
      </c>
      <c r="J42" s="121"/>
    </row>
    <row r="43" spans="1:10">
      <c r="A43">
        <v>10</v>
      </c>
      <c r="B43" s="49" t="e">
        <f>IF(#REF!&gt;0,ROUNDUP(#REF!,0),0)</f>
        <v>#REF!</v>
      </c>
      <c r="C43" s="121" t="e">
        <f>IF(#REF!&gt;0,ROUNDUP(IF(OR(Snap=TRUE,Multiple=TRUE),#REF!*70/36,#REF!+4/36),0),0)</f>
        <v>#REF!</v>
      </c>
      <c r="D43" s="128" t="e">
        <f>#REF!</f>
        <v>#REF!</v>
      </c>
      <c r="E43" s="121" t="e">
        <f>IF(#REF!&gt;0,#REF!*2,0)</f>
        <v>#REF!</v>
      </c>
      <c r="F43" s="121" t="e">
        <f>IF(#REF!&gt;0,IF(Snap=TRUE,#REF!*11,IF(Multiple=TRUE,#REF!*9,#REF!/8+1)),0)</f>
        <v>#REF!</v>
      </c>
      <c r="G43" s="121" t="e">
        <f>IF(#REF!=TRUE,IF(Multiple=TRUE,72*#REF!,IF(#REF!="RR",#REF!+4,72*#REF!)))</f>
        <v>#REF!</v>
      </c>
      <c r="H43" s="121" t="e">
        <f>IF(#REF!&gt;0,#REF!*15,0)</f>
        <v>#REF!</v>
      </c>
      <c r="I43" s="121" t="e">
        <f>IF(#REF!&gt;0,IF(Snap=TRUE,#REF!*66+4,0),0)</f>
        <v>#REF!</v>
      </c>
      <c r="J43" s="121"/>
    </row>
    <row r="44" spans="1:10">
      <c r="A44">
        <v>11</v>
      </c>
      <c r="B44" s="49" t="e">
        <f>IF(#REF!&gt;0,ROUNDUP(#REF!,0),0)</f>
        <v>#REF!</v>
      </c>
      <c r="C44" s="121" t="e">
        <f>IF(#REF!&gt;0,ROUNDUP(IF(OR(Snap=TRUE,Multiple=TRUE),#REF!*70/36,#REF!+4/36),0),0)</f>
        <v>#REF!</v>
      </c>
      <c r="D44" s="128" t="e">
        <f>#REF!</f>
        <v>#REF!</v>
      </c>
      <c r="E44" s="121" t="e">
        <f>IF(#REF!&gt;0,#REF!*2,0)</f>
        <v>#REF!</v>
      </c>
      <c r="F44" s="121" t="e">
        <f>IF(#REF!&gt;0,IF(Snap=TRUE,#REF!*11,IF(Multiple=TRUE,#REF!*9,#REF!/8+1)),0)</f>
        <v>#REF!</v>
      </c>
      <c r="G44" s="121" t="e">
        <f>IF(#REF!=TRUE,IF(Multiple=TRUE,72*#REF!,IF(#REF!="RR",#REF!+4,72*#REF!)))</f>
        <v>#REF!</v>
      </c>
      <c r="H44" s="121" t="e">
        <f>IF(#REF!&gt;0,#REF!*15,0)</f>
        <v>#REF!</v>
      </c>
      <c r="I44" s="121" t="e">
        <f>IF(#REF!&gt;0,IF(Snap=TRUE,#REF!*66+4,0),0)</f>
        <v>#REF!</v>
      </c>
      <c r="J44" s="121"/>
    </row>
    <row r="45" spans="1:10">
      <c r="A45">
        <v>12</v>
      </c>
      <c r="B45" s="49" t="e">
        <f>IF(#REF!&gt;0,ROUNDUP(#REF!,0),0)</f>
        <v>#REF!</v>
      </c>
      <c r="C45" s="121" t="e">
        <f>IF(#REF!&gt;0,ROUNDUP(IF(OR(Snap=TRUE,Multiple=TRUE),#REF!*70/36,#REF!+4/36),0),0)</f>
        <v>#REF!</v>
      </c>
      <c r="D45" s="128" t="e">
        <f>#REF!</f>
        <v>#REF!</v>
      </c>
      <c r="E45" s="121" t="e">
        <f>IF(#REF!&gt;0,#REF!*2,0)</f>
        <v>#REF!</v>
      </c>
      <c r="F45" s="121" t="e">
        <f>IF(#REF!&gt;0,IF(Snap=TRUE,#REF!*11,IF(Multiple=TRUE,#REF!*9,#REF!/8+1)),0)</f>
        <v>#REF!</v>
      </c>
      <c r="G45" s="121" t="e">
        <f>IF(#REF!=TRUE,IF(Multiple=TRUE,72*#REF!,IF(#REF!="RR",#REF!+4,72*#REF!)))</f>
        <v>#REF!</v>
      </c>
      <c r="H45" s="121" t="e">
        <f>IF(#REF!&gt;0,#REF!*15,0)</f>
        <v>#REF!</v>
      </c>
      <c r="I45" s="121" t="e">
        <f>IF(#REF!&gt;0,IF(Snap=TRUE,#REF!*66+4,0),0)</f>
        <v>#REF!</v>
      </c>
      <c r="J45" s="121"/>
    </row>
    <row r="46" spans="1:10">
      <c r="A46">
        <v>13</v>
      </c>
      <c r="B46" s="49" t="e">
        <f>IF(#REF!&gt;0,ROUNDUP(#REF!,0),0)</f>
        <v>#REF!</v>
      </c>
      <c r="C46" s="121" t="e">
        <f>IF(#REF!&gt;0,ROUNDUP(IF(OR(Snap=TRUE,Multiple=TRUE),#REF!*70/36,#REF!+4/36),0),0)</f>
        <v>#REF!</v>
      </c>
      <c r="D46" s="128" t="e">
        <f>#REF!</f>
        <v>#REF!</v>
      </c>
      <c r="E46" s="121" t="e">
        <f>IF(#REF!&gt;0,#REF!*2,0)</f>
        <v>#REF!</v>
      </c>
      <c r="F46" s="121" t="e">
        <f>IF(#REF!&gt;0,IF(Snap=TRUE,#REF!*11,IF(Multiple=TRUE,#REF!*9,#REF!/8+1)),0)</f>
        <v>#REF!</v>
      </c>
      <c r="G46" s="121" t="e">
        <f>IF(#REF!=TRUE,IF(Multiple=TRUE,72*#REF!,IF(#REF!="RR",#REF!+4,72*#REF!)))</f>
        <v>#REF!</v>
      </c>
      <c r="H46" s="121" t="e">
        <f>IF(#REF!&gt;0,#REF!*15,0)</f>
        <v>#REF!</v>
      </c>
      <c r="I46" s="121" t="e">
        <f>IF(#REF!&gt;0,IF(Snap=TRUE,#REF!*66+4,0),0)</f>
        <v>#REF!</v>
      </c>
      <c r="J46" s="121"/>
    </row>
    <row r="47" spans="1:10">
      <c r="A47">
        <v>14</v>
      </c>
      <c r="B47" s="49" t="e">
        <f>IF(#REF!&gt;0,ROUNDUP(#REF!,0),0)</f>
        <v>#REF!</v>
      </c>
      <c r="C47" s="121" t="e">
        <f>IF(#REF!&gt;0,ROUNDUP(IF(OR(Snap=TRUE,Multiple=TRUE),#REF!*70/36,#REF!+4/36),0),0)</f>
        <v>#REF!</v>
      </c>
      <c r="D47" s="128" t="e">
        <f>#REF!</f>
        <v>#REF!</v>
      </c>
      <c r="E47" s="121" t="e">
        <f>IF(#REF!&gt;0,#REF!*2,0)</f>
        <v>#REF!</v>
      </c>
      <c r="F47" s="121" t="e">
        <f>IF(#REF!&gt;0,IF(Snap=TRUE,#REF!*11,IF(Multiple=TRUE,#REF!*9,#REF!/8+1)),0)</f>
        <v>#REF!</v>
      </c>
      <c r="G47" s="121" t="e">
        <f>IF(#REF!=TRUE,IF(Multiple=TRUE,72*#REF!,IF(#REF!="RR",#REF!+4,72*#REF!)))</f>
        <v>#REF!</v>
      </c>
      <c r="H47" s="121" t="e">
        <f>IF(#REF!&gt;0,#REF!*15,0)</f>
        <v>#REF!</v>
      </c>
      <c r="I47" s="121" t="e">
        <f>IF(#REF!&gt;0,IF(Snap=TRUE,#REF!*66+4,0),0)</f>
        <v>#REF!</v>
      </c>
      <c r="J47" s="121"/>
    </row>
    <row r="48" spans="1:10">
      <c r="A48">
        <v>15</v>
      </c>
      <c r="B48" s="49" t="e">
        <f>IF(#REF!&gt;0,ROUNDUP(#REF!,0),0)</f>
        <v>#REF!</v>
      </c>
      <c r="C48" s="121" t="e">
        <f>IF(#REF!&gt;0,ROUNDUP(IF(OR(Snap=TRUE,Multiple=TRUE),#REF!*70/36,#REF!+4/36),0),0)</f>
        <v>#REF!</v>
      </c>
      <c r="D48" s="128" t="e">
        <f>#REF!</f>
        <v>#REF!</v>
      </c>
      <c r="E48" s="121" t="e">
        <f>IF(#REF!&gt;0,#REF!*2,0)</f>
        <v>#REF!</v>
      </c>
      <c r="F48" s="121" t="e">
        <f>IF(#REF!&gt;0,IF(Snap=TRUE,#REF!*11,IF(Multiple=TRUE,#REF!*9,#REF!/8+1)),0)</f>
        <v>#REF!</v>
      </c>
      <c r="G48" s="121" t="e">
        <f>IF(#REF!=TRUE,IF(Multiple=TRUE,72*#REF!,IF(#REF!="RR",#REF!+4,72*#REF!)))</f>
        <v>#REF!</v>
      </c>
      <c r="H48" s="121" t="e">
        <f>IF(#REF!&gt;0,#REF!*15,0)</f>
        <v>#REF!</v>
      </c>
      <c r="I48" s="121" t="e">
        <f>IF(#REF!&gt;0,IF(Snap=TRUE,#REF!*66+4,0),0)</f>
        <v>#REF!</v>
      </c>
      <c r="J48" s="121"/>
    </row>
    <row r="49" spans="1:10">
      <c r="A49">
        <v>16</v>
      </c>
      <c r="B49" s="49" t="e">
        <f>IF(#REF!&gt;0,ROUNDUP(#REF!,0),0)</f>
        <v>#REF!</v>
      </c>
      <c r="C49" s="121" t="e">
        <f>IF(#REF!&gt;0,ROUNDUP(IF(OR(Snap=TRUE,Multiple=TRUE),#REF!*70/36,#REF!+4/36),0),0)</f>
        <v>#REF!</v>
      </c>
      <c r="D49" s="128" t="e">
        <f>#REF!</f>
        <v>#REF!</v>
      </c>
      <c r="E49" s="121" t="e">
        <f>IF(#REF!&gt;0,#REF!*2,0)</f>
        <v>#REF!</v>
      </c>
      <c r="F49" s="121" t="e">
        <f>IF(#REF!&gt;0,IF(Snap=TRUE,#REF!*11,IF(Multiple=TRUE,#REF!*9,#REF!/8+1)),0)</f>
        <v>#REF!</v>
      </c>
      <c r="G49" s="121" t="e">
        <f>IF(#REF!=TRUE,IF(Multiple=TRUE,72*#REF!,IF(#REF!="RR",#REF!+4,72*#REF!)))</f>
        <v>#REF!</v>
      </c>
      <c r="H49" s="121" t="e">
        <f>IF(#REF!&gt;0,#REF!*15,0)</f>
        <v>#REF!</v>
      </c>
      <c r="I49" s="121" t="e">
        <f>IF(#REF!&gt;0,IF(Snap=TRUE,#REF!*66+4,0),0)</f>
        <v>#REF!</v>
      </c>
      <c r="J49" s="121"/>
    </row>
    <row r="50" spans="1:10">
      <c r="A50">
        <v>17</v>
      </c>
      <c r="B50" s="49" t="e">
        <f>IF(#REF!&gt;0,ROUNDUP(#REF!,0),0)</f>
        <v>#REF!</v>
      </c>
      <c r="C50" s="121" t="e">
        <f>IF(#REF!&gt;0,ROUNDUP(IF(OR(Snap=TRUE,Multiple=TRUE),#REF!*70/36,#REF!+4/36),0),0)</f>
        <v>#REF!</v>
      </c>
      <c r="D50" s="128" t="e">
        <f>#REF!</f>
        <v>#REF!</v>
      </c>
      <c r="E50" s="121" t="e">
        <f>IF(#REF!&gt;0,#REF!*2,0)</f>
        <v>#REF!</v>
      </c>
      <c r="F50" s="121" t="e">
        <f>IF(#REF!&gt;0,IF(Snap=TRUE,#REF!*11,IF(Multiple=TRUE,#REF!*9,#REF!/8+1)),0)</f>
        <v>#REF!</v>
      </c>
      <c r="G50" s="121" t="e">
        <f>IF(#REF!=TRUE,IF(Multiple=TRUE,72*#REF!,IF(#REF!="RR",#REF!+4,72*#REF!)))</f>
        <v>#REF!</v>
      </c>
      <c r="H50" s="121" t="e">
        <f>IF(#REF!&gt;0,#REF!*15,0)</f>
        <v>#REF!</v>
      </c>
      <c r="I50" s="121" t="e">
        <f>IF(#REF!&gt;0,IF(Snap=TRUE,#REF!*66+4,0),0)</f>
        <v>#REF!</v>
      </c>
      <c r="J50" s="121"/>
    </row>
    <row r="51" spans="1:10">
      <c r="A51">
        <v>18</v>
      </c>
      <c r="B51" s="49" t="e">
        <f>IF(#REF!&gt;0,ROUNDUP(#REF!,0),0)</f>
        <v>#REF!</v>
      </c>
      <c r="C51" s="121" t="e">
        <f>IF(#REF!&gt;0,ROUNDUP(IF(OR(Snap=TRUE,Multiple=TRUE),#REF!*70/36,#REF!+4/36),0),0)</f>
        <v>#REF!</v>
      </c>
      <c r="D51" s="128" t="e">
        <f>#REF!</f>
        <v>#REF!</v>
      </c>
      <c r="E51" s="121" t="e">
        <f>IF(#REF!&gt;0,#REF!*2,0)</f>
        <v>#REF!</v>
      </c>
      <c r="F51" s="121" t="e">
        <f>IF(#REF!&gt;0,IF(Snap=TRUE,#REF!*11,IF(Multiple=TRUE,#REF!*9,#REF!/8+1)),0)</f>
        <v>#REF!</v>
      </c>
      <c r="G51" s="121" t="e">
        <f>IF(#REF!=TRUE,IF(Multiple=TRUE,72*#REF!,IF(#REF!="RR",#REF!+4,72*#REF!)))</f>
        <v>#REF!</v>
      </c>
      <c r="H51" s="121" t="e">
        <f>IF(#REF!&gt;0,#REF!*15,0)</f>
        <v>#REF!</v>
      </c>
      <c r="I51" s="121" t="e">
        <f>IF(#REF!&gt;0,IF(Snap=TRUE,#REF!*66+4,0),0)</f>
        <v>#REF!</v>
      </c>
      <c r="J51" s="121"/>
    </row>
    <row r="52" spans="1:10">
      <c r="A52">
        <v>19</v>
      </c>
      <c r="B52" s="49" t="e">
        <f>IF(#REF!&gt;0,ROUNDUP(#REF!,0),0)</f>
        <v>#REF!</v>
      </c>
      <c r="C52" s="121" t="e">
        <f>IF(#REF!&gt;0,ROUNDUP(IF(OR(Snap=TRUE,Multiple=TRUE),#REF!*70/36,#REF!+4/36),0),0)</f>
        <v>#REF!</v>
      </c>
      <c r="D52" s="128" t="e">
        <f>#REF!</f>
        <v>#REF!</v>
      </c>
      <c r="E52" s="121" t="e">
        <f>IF(#REF!&gt;0,#REF!*2,0)</f>
        <v>#REF!</v>
      </c>
      <c r="F52" s="121" t="e">
        <f>IF(#REF!&gt;0,IF(Snap=TRUE,#REF!*11,IF(Multiple=TRUE,#REF!*9,#REF!/8+1)),0)</f>
        <v>#REF!</v>
      </c>
      <c r="G52" s="121" t="e">
        <f>IF(#REF!=TRUE,IF(Multiple=TRUE,72*#REF!,IF(#REF!="RR",#REF!+4,72*#REF!)))</f>
        <v>#REF!</v>
      </c>
      <c r="H52" s="121" t="e">
        <f>IF(#REF!&gt;0,#REF!*15,0)</f>
        <v>#REF!</v>
      </c>
      <c r="I52" s="121" t="e">
        <f>IF(#REF!&gt;0,IF(Snap=TRUE,#REF!*66+4,0),0)</f>
        <v>#REF!</v>
      </c>
      <c r="J52" s="121"/>
    </row>
    <row r="53" spans="1:10">
      <c r="A53">
        <v>20</v>
      </c>
      <c r="B53" s="49" t="e">
        <f>IF(#REF!&gt;0,ROUNDUP(#REF!,0),0)</f>
        <v>#REF!</v>
      </c>
      <c r="C53" s="121" t="e">
        <f>IF(#REF!&gt;0,ROUNDUP(IF(OR(Snap=TRUE,Multiple=TRUE),#REF!*70/36,#REF!+4/36),0),0)</f>
        <v>#REF!</v>
      </c>
      <c r="D53" s="128" t="e">
        <f>#REF!</f>
        <v>#REF!</v>
      </c>
      <c r="E53" s="121" t="e">
        <f>IF(#REF!&gt;0,#REF!*2,0)</f>
        <v>#REF!</v>
      </c>
      <c r="F53" s="121" t="e">
        <f>IF(#REF!&gt;0,IF(Snap=TRUE,#REF!*11,IF(Multiple=TRUE,#REF!*9,#REF!/8+1)),0)</f>
        <v>#REF!</v>
      </c>
      <c r="G53" s="121" t="e">
        <f>IF(#REF!=TRUE,IF(Multiple=TRUE,72*#REF!,IF(#REF!="RR",#REF!+4,72*#REF!)))</f>
        <v>#REF!</v>
      </c>
      <c r="H53" s="121" t="e">
        <f>IF(#REF!&gt;0,#REF!*15,0)</f>
        <v>#REF!</v>
      </c>
      <c r="I53" s="121" t="e">
        <f>IF(#REF!&gt;0,IF(Snap=TRUE,#REF!*66+4,0),0)</f>
        <v>#REF!</v>
      </c>
      <c r="J53" s="121"/>
    </row>
    <row r="54" spans="1:10">
      <c r="B54" s="77" t="e">
        <f>SUM(B34:B53)</f>
        <v>#REF!</v>
      </c>
      <c r="C54" s="77" t="e">
        <f>SUM(C34:C53)</f>
        <v>#REF!</v>
      </c>
      <c r="D54" s="125"/>
      <c r="E54" s="77" t="e">
        <f>SUM(E34:E53)</f>
        <v>#REF!</v>
      </c>
      <c r="F54" s="77" t="e">
        <f>SUM(F34:F53)</f>
        <v>#REF!</v>
      </c>
      <c r="G54" s="77" t="e">
        <f>SUM(G34:G53)</f>
        <v>#REF!</v>
      </c>
      <c r="H54" s="77" t="e">
        <f>SUM(H34:H53)</f>
        <v>#REF!</v>
      </c>
      <c r="I54" s="77" t="e">
        <f>SUM(I34:I53)</f>
        <v>#REF!</v>
      </c>
      <c r="J54" s="121"/>
    </row>
    <row r="55" spans="1:10" ht="15.75" thickBot="1">
      <c r="C55" t="s">
        <v>156</v>
      </c>
      <c r="G55" t="s">
        <v>155</v>
      </c>
      <c r="I55" t="s">
        <v>155</v>
      </c>
    </row>
    <row r="56" spans="1:10" ht="15.75" thickBot="1">
      <c r="C56" s="121"/>
      <c r="D56" s="121"/>
      <c r="G56" s="123" t="e">
        <f>G54/36</f>
        <v>#REF!</v>
      </c>
      <c r="I56" s="124" t="e">
        <f>I54/36</f>
        <v>#REF!</v>
      </c>
    </row>
    <row r="57" spans="1:10">
      <c r="G57" t="s">
        <v>156</v>
      </c>
      <c r="I57" t="s">
        <v>156</v>
      </c>
    </row>
  </sheetData>
  <conditionalFormatting sqref="P6:V6">
    <cfRule type="cellIs" dxfId="7" priority="1" operator="greaterThan">
      <formula>0</formula>
    </cfRule>
  </conditionalFormatting>
  <conditionalFormatting sqref="Q8 Q10 Q12"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E752-6DD8-4109-A0F5-71E918F727F0}">
  <dimension ref="A1:W57"/>
  <sheetViews>
    <sheetView workbookViewId="0">
      <selection activeCell="H2" sqref="H2:I27"/>
    </sheetView>
  </sheetViews>
  <sheetFormatPr defaultRowHeight="15"/>
  <cols>
    <col min="1" max="1" width="15.140625" customWidth="1"/>
    <col min="2" max="4" width="9.140625" customWidth="1"/>
    <col min="5" max="5" width="10.140625" customWidth="1"/>
    <col min="6" max="6" width="9.5703125" customWidth="1"/>
    <col min="7" max="9" width="9.140625" customWidth="1"/>
    <col min="10" max="10" width="14.42578125" customWidth="1"/>
    <col min="11" max="11" width="6.85546875" customWidth="1"/>
    <col min="12" max="13" width="9.140625" customWidth="1"/>
    <col min="16" max="22" width="12.42578125" customWidth="1"/>
    <col min="23" max="23" width="11.5703125" customWidth="1"/>
  </cols>
  <sheetData>
    <row r="1" spans="1:23">
      <c r="A1" s="31"/>
      <c r="B1" s="31"/>
      <c r="C1" s="31"/>
      <c r="D1" s="31"/>
      <c r="E1" s="31"/>
      <c r="F1" s="31"/>
      <c r="G1" s="31"/>
      <c r="L1" t="s">
        <v>131</v>
      </c>
    </row>
    <row r="2" spans="1:23" ht="23.25">
      <c r="A2" s="32" t="s">
        <v>97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t="s">
        <v>132</v>
      </c>
      <c r="O2" s="40"/>
      <c r="P2" s="40"/>
      <c r="Q2" s="41" t="s">
        <v>138</v>
      </c>
      <c r="S2" s="40"/>
      <c r="T2" s="40"/>
      <c r="U2" s="40"/>
      <c r="V2" s="40"/>
      <c r="W2" s="40"/>
    </row>
    <row r="3" spans="1:23" ht="23.25">
      <c r="A3" s="34" t="s">
        <v>98</v>
      </c>
      <c r="B3" s="31" t="s">
        <v>99</v>
      </c>
      <c r="C3" s="31" t="s">
        <v>211</v>
      </c>
      <c r="D3" s="31" t="s">
        <v>212</v>
      </c>
      <c r="E3" s="31" t="s">
        <v>213</v>
      </c>
      <c r="F3" s="31" t="s">
        <v>214</v>
      </c>
      <c r="G3" s="31" t="s">
        <v>215</v>
      </c>
      <c r="H3" s="31" t="s">
        <v>351</v>
      </c>
      <c r="I3" s="31" t="s">
        <v>376</v>
      </c>
      <c r="J3" s="31" t="s">
        <v>133</v>
      </c>
      <c r="K3" s="31"/>
      <c r="L3">
        <v>12</v>
      </c>
      <c r="O3" s="40"/>
      <c r="P3" s="40"/>
      <c r="Q3" s="40"/>
      <c r="R3" s="41"/>
      <c r="S3" s="40"/>
      <c r="T3" s="40"/>
      <c r="U3" s="40"/>
      <c r="V3" s="40"/>
      <c r="W3" s="40"/>
    </row>
    <row r="4" spans="1:23" ht="15" customHeight="1">
      <c r="A4" s="35"/>
      <c r="B4" s="31" t="s">
        <v>101</v>
      </c>
      <c r="C4" s="31" t="s">
        <v>216</v>
      </c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352</v>
      </c>
      <c r="I4" s="31" t="s">
        <v>377</v>
      </c>
      <c r="J4" s="31" t="s">
        <v>134</v>
      </c>
      <c r="K4" s="31"/>
      <c r="L4">
        <v>20</v>
      </c>
      <c r="O4" s="40"/>
      <c r="P4" s="42" t="s">
        <v>140</v>
      </c>
      <c r="Q4" s="42" t="s">
        <v>30</v>
      </c>
      <c r="R4" s="42" t="s">
        <v>139</v>
      </c>
      <c r="S4" s="42" t="s">
        <v>130</v>
      </c>
      <c r="T4" s="43" t="s">
        <v>142</v>
      </c>
      <c r="U4" s="42" t="s">
        <v>141</v>
      </c>
      <c r="V4" s="42" t="s">
        <v>143</v>
      </c>
    </row>
    <row r="5" spans="1:23">
      <c r="A5" s="35"/>
      <c r="B5" s="31" t="s">
        <v>103</v>
      </c>
      <c r="C5" s="31" t="s">
        <v>221</v>
      </c>
      <c r="D5" s="31" t="s">
        <v>222</v>
      </c>
      <c r="E5" s="31" t="s">
        <v>223</v>
      </c>
      <c r="F5" s="31" t="s">
        <v>224</v>
      </c>
      <c r="G5" s="31" t="s">
        <v>225</v>
      </c>
      <c r="H5" s="31" t="s">
        <v>353</v>
      </c>
      <c r="I5" s="31" t="s">
        <v>378</v>
      </c>
      <c r="J5" s="31" t="s">
        <v>135</v>
      </c>
      <c r="K5" s="31"/>
      <c r="L5">
        <v>28</v>
      </c>
      <c r="O5" s="40"/>
      <c r="P5" s="40"/>
      <c r="Q5" s="40" t="s">
        <v>144</v>
      </c>
      <c r="R5" s="40"/>
      <c r="S5" s="40"/>
      <c r="T5" s="129"/>
      <c r="U5" s="130"/>
      <c r="V5" s="130"/>
    </row>
    <row r="6" spans="1:23">
      <c r="A6" s="35"/>
      <c r="B6" s="31" t="s">
        <v>105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230</v>
      </c>
      <c r="H6" s="31" t="s">
        <v>354</v>
      </c>
      <c r="I6" s="31" t="s">
        <v>379</v>
      </c>
      <c r="J6" s="31" t="s">
        <v>136</v>
      </c>
      <c r="K6" s="31"/>
      <c r="L6">
        <v>36</v>
      </c>
      <c r="O6" s="40"/>
      <c r="P6" s="126" t="e">
        <f>B54</f>
        <v>#REF!</v>
      </c>
      <c r="Q6" s="126">
        <f>SUMIF(D34:D53,L3,C34:C53)</f>
        <v>0</v>
      </c>
      <c r="R6" s="126" t="e">
        <f>E54</f>
        <v>#REF!</v>
      </c>
      <c r="S6" s="126" t="e">
        <f>F54</f>
        <v>#REF!</v>
      </c>
      <c r="T6" s="126" t="e">
        <f>G56</f>
        <v>#REF!</v>
      </c>
      <c r="U6" s="77" t="e">
        <f>H54</f>
        <v>#REF!</v>
      </c>
      <c r="V6" s="77" t="e">
        <f>I56</f>
        <v>#REF!</v>
      </c>
    </row>
    <row r="7" spans="1:23">
      <c r="A7" s="35"/>
      <c r="B7" s="31" t="s">
        <v>107</v>
      </c>
      <c r="C7" s="31" t="s">
        <v>231</v>
      </c>
      <c r="D7" s="31" t="s">
        <v>232</v>
      </c>
      <c r="E7" s="31" t="s">
        <v>233</v>
      </c>
      <c r="F7" s="31" t="s">
        <v>234</v>
      </c>
      <c r="G7" s="31" t="s">
        <v>235</v>
      </c>
      <c r="H7" s="31" t="s">
        <v>355</v>
      </c>
      <c r="I7" s="31" t="s">
        <v>380</v>
      </c>
      <c r="O7" s="40"/>
      <c r="P7" s="40"/>
      <c r="Q7" s="40" t="s">
        <v>39</v>
      </c>
      <c r="R7" s="40"/>
      <c r="S7" s="40"/>
      <c r="T7" s="40"/>
    </row>
    <row r="8" spans="1:23">
      <c r="A8" s="35"/>
      <c r="B8" s="31" t="s">
        <v>109</v>
      </c>
      <c r="C8" s="31" t="s">
        <v>236</v>
      </c>
      <c r="D8" s="31" t="s">
        <v>237</v>
      </c>
      <c r="E8" s="31" t="s">
        <v>238</v>
      </c>
      <c r="F8" s="31" t="s">
        <v>239</v>
      </c>
      <c r="G8" s="31" t="s">
        <v>240</v>
      </c>
      <c r="H8" s="31" t="s">
        <v>356</v>
      </c>
      <c r="I8" s="31" t="s">
        <v>381</v>
      </c>
      <c r="O8" s="40"/>
      <c r="P8" s="40"/>
      <c r="Q8" s="126">
        <f>SUMIF(D34:D53,L4,C34:C53)</f>
        <v>0</v>
      </c>
      <c r="R8" s="40"/>
      <c r="S8" s="40"/>
      <c r="T8" s="40"/>
      <c r="U8" s="40"/>
      <c r="V8" s="40"/>
      <c r="W8" s="40"/>
    </row>
    <row r="9" spans="1:23">
      <c r="A9" s="35"/>
      <c r="B9" s="31" t="s">
        <v>110</v>
      </c>
      <c r="C9" s="31" t="s">
        <v>241</v>
      </c>
      <c r="D9" s="31" t="s">
        <v>242</v>
      </c>
      <c r="E9" s="31" t="s">
        <v>243</v>
      </c>
      <c r="F9" s="31" t="s">
        <v>244</v>
      </c>
      <c r="G9" s="31" t="s">
        <v>245</v>
      </c>
      <c r="H9" s="31" t="s">
        <v>357</v>
      </c>
      <c r="I9" s="31" t="s">
        <v>382</v>
      </c>
      <c r="O9" s="40"/>
      <c r="P9" s="40"/>
      <c r="Q9" s="40" t="s">
        <v>41</v>
      </c>
      <c r="R9" s="40"/>
      <c r="S9" s="40"/>
      <c r="T9" s="40"/>
      <c r="U9" s="40"/>
      <c r="V9" s="40"/>
      <c r="W9" s="40"/>
    </row>
    <row r="10" spans="1:23">
      <c r="A10" s="35"/>
      <c r="B10" s="31" t="s">
        <v>111</v>
      </c>
      <c r="C10" s="31" t="s">
        <v>246</v>
      </c>
      <c r="D10" s="31" t="s">
        <v>247</v>
      </c>
      <c r="E10" s="31" t="s">
        <v>248</v>
      </c>
      <c r="F10" s="31" t="s">
        <v>249</v>
      </c>
      <c r="G10" s="31" t="s">
        <v>250</v>
      </c>
      <c r="H10" s="31" t="s">
        <v>358</v>
      </c>
      <c r="I10" s="31" t="s">
        <v>383</v>
      </c>
      <c r="O10" s="40"/>
      <c r="P10" s="40"/>
      <c r="Q10" s="126">
        <f>SUMIF(D34:D53,L5,C34:C53)</f>
        <v>0</v>
      </c>
      <c r="R10" s="40"/>
      <c r="S10" s="40"/>
      <c r="T10" s="40"/>
      <c r="U10" s="40"/>
      <c r="V10" s="40"/>
      <c r="W10" s="40"/>
    </row>
    <row r="11" spans="1:23">
      <c r="A11" s="35"/>
      <c r="B11" s="31" t="s">
        <v>112</v>
      </c>
      <c r="C11" s="31" t="s">
        <v>251</v>
      </c>
      <c r="D11" s="31" t="s">
        <v>252</v>
      </c>
      <c r="E11" s="31" t="s">
        <v>253</v>
      </c>
      <c r="F11" s="31" t="s">
        <v>254</v>
      </c>
      <c r="G11" s="31" t="s">
        <v>255</v>
      </c>
      <c r="H11" s="31" t="s">
        <v>359</v>
      </c>
      <c r="I11" s="31" t="s">
        <v>384</v>
      </c>
      <c r="Q11" t="s">
        <v>42</v>
      </c>
    </row>
    <row r="12" spans="1:23">
      <c r="A12" s="35"/>
      <c r="B12" s="31" t="s">
        <v>113</v>
      </c>
      <c r="C12" s="31" t="s">
        <v>256</v>
      </c>
      <c r="D12" s="31" t="s">
        <v>257</v>
      </c>
      <c r="E12" s="31" t="s">
        <v>258</v>
      </c>
      <c r="F12" s="31" t="s">
        <v>259</v>
      </c>
      <c r="G12" s="31" t="s">
        <v>260</v>
      </c>
      <c r="H12" s="31" t="s">
        <v>360</v>
      </c>
      <c r="I12" s="31" t="s">
        <v>385</v>
      </c>
      <c r="Q12" s="77">
        <f>SUMIF(D34:D53,L6,C34:C53)</f>
        <v>0</v>
      </c>
    </row>
    <row r="13" spans="1:23">
      <c r="A13" s="35"/>
      <c r="B13" s="31" t="s">
        <v>114</v>
      </c>
      <c r="C13" s="31" t="s">
        <v>261</v>
      </c>
      <c r="D13" s="31" t="s">
        <v>262</v>
      </c>
      <c r="E13" s="31" t="s">
        <v>263</v>
      </c>
      <c r="F13" s="31" t="s">
        <v>264</v>
      </c>
      <c r="G13" s="31" t="s">
        <v>265</v>
      </c>
      <c r="H13" s="31" t="s">
        <v>361</v>
      </c>
      <c r="I13" s="31" t="s">
        <v>386</v>
      </c>
    </row>
    <row r="14" spans="1:23">
      <c r="A14" s="35"/>
      <c r="B14" s="31" t="s">
        <v>115</v>
      </c>
      <c r="C14" s="31" t="s">
        <v>266</v>
      </c>
      <c r="D14" s="31" t="s">
        <v>267</v>
      </c>
      <c r="E14" s="31" t="s">
        <v>268</v>
      </c>
      <c r="F14" s="31" t="s">
        <v>269</v>
      </c>
      <c r="G14" s="31" t="s">
        <v>270</v>
      </c>
      <c r="H14" s="31" t="s">
        <v>362</v>
      </c>
      <c r="I14" s="31" t="s">
        <v>387</v>
      </c>
    </row>
    <row r="15" spans="1:23">
      <c r="A15" s="35"/>
      <c r="B15" s="31" t="s">
        <v>116</v>
      </c>
      <c r="C15" s="31" t="s">
        <v>271</v>
      </c>
      <c r="D15" s="31" t="s">
        <v>272</v>
      </c>
      <c r="E15" s="31" t="s">
        <v>273</v>
      </c>
      <c r="F15" s="31" t="s">
        <v>274</v>
      </c>
      <c r="G15" s="31" t="s">
        <v>275</v>
      </c>
      <c r="H15" s="31" t="s">
        <v>363</v>
      </c>
      <c r="I15" s="31" t="s">
        <v>388</v>
      </c>
    </row>
    <row r="16" spans="1:23">
      <c r="A16" s="35"/>
      <c r="B16" s="31" t="s">
        <v>117</v>
      </c>
      <c r="C16" s="31" t="s">
        <v>276</v>
      </c>
      <c r="D16" s="31" t="s">
        <v>277</v>
      </c>
      <c r="E16" s="31" t="s">
        <v>278</v>
      </c>
      <c r="F16" s="31" t="s">
        <v>279</v>
      </c>
      <c r="G16" s="31" t="s">
        <v>280</v>
      </c>
      <c r="H16" s="31" t="s">
        <v>364</v>
      </c>
      <c r="I16" s="31" t="s">
        <v>389</v>
      </c>
    </row>
    <row r="17" spans="1:9">
      <c r="A17" s="35"/>
      <c r="B17" s="31" t="s">
        <v>118</v>
      </c>
      <c r="C17" s="31" t="s">
        <v>281</v>
      </c>
      <c r="D17" s="31" t="s">
        <v>282</v>
      </c>
      <c r="E17" s="31" t="s">
        <v>283</v>
      </c>
      <c r="F17" s="31" t="s">
        <v>284</v>
      </c>
      <c r="G17" s="31" t="s">
        <v>285</v>
      </c>
      <c r="H17" s="31" t="s">
        <v>365</v>
      </c>
      <c r="I17" s="31" t="s">
        <v>390</v>
      </c>
    </row>
    <row r="18" spans="1:9">
      <c r="A18" s="35"/>
      <c r="B18" s="31" t="s">
        <v>119</v>
      </c>
      <c r="C18" s="31" t="s">
        <v>286</v>
      </c>
      <c r="D18" s="31" t="s">
        <v>287</v>
      </c>
      <c r="E18" s="31" t="s">
        <v>288</v>
      </c>
      <c r="F18" s="31" t="s">
        <v>289</v>
      </c>
      <c r="G18" s="31" t="s">
        <v>290</v>
      </c>
      <c r="H18" s="31" t="s">
        <v>366</v>
      </c>
      <c r="I18" s="31" t="s">
        <v>391</v>
      </c>
    </row>
    <row r="19" spans="1:9">
      <c r="A19" s="35"/>
      <c r="B19" s="31" t="s">
        <v>120</v>
      </c>
      <c r="C19" s="31" t="s">
        <v>291</v>
      </c>
      <c r="D19" s="31" t="s">
        <v>292</v>
      </c>
      <c r="E19" s="31" t="s">
        <v>293</v>
      </c>
      <c r="F19" s="31" t="s">
        <v>294</v>
      </c>
      <c r="G19" s="31" t="s">
        <v>295</v>
      </c>
      <c r="H19" s="31" t="s">
        <v>367</v>
      </c>
      <c r="I19" s="31" t="s">
        <v>392</v>
      </c>
    </row>
    <row r="20" spans="1:9">
      <c r="A20" s="35"/>
      <c r="B20" s="31" t="s">
        <v>121</v>
      </c>
      <c r="C20" s="31" t="s">
        <v>296</v>
      </c>
      <c r="D20" s="31" t="s">
        <v>297</v>
      </c>
      <c r="E20" s="31" t="s">
        <v>298</v>
      </c>
      <c r="F20" s="31" t="s">
        <v>299</v>
      </c>
      <c r="G20" s="31" t="s">
        <v>300</v>
      </c>
      <c r="H20" s="31" t="s">
        <v>368</v>
      </c>
      <c r="I20" s="31" t="s">
        <v>393</v>
      </c>
    </row>
    <row r="21" spans="1:9">
      <c r="A21" s="35"/>
      <c r="B21" s="31" t="s">
        <v>122</v>
      </c>
      <c r="C21" s="31" t="s">
        <v>301</v>
      </c>
      <c r="D21" s="31" t="s">
        <v>302</v>
      </c>
      <c r="E21" s="31" t="s">
        <v>303</v>
      </c>
      <c r="F21" s="31" t="s">
        <v>304</v>
      </c>
      <c r="G21" s="31" t="s">
        <v>305</v>
      </c>
      <c r="H21" s="31" t="s">
        <v>369</v>
      </c>
      <c r="I21" s="31" t="s">
        <v>394</v>
      </c>
    </row>
    <row r="22" spans="1:9">
      <c r="A22" s="35"/>
      <c r="B22" s="31" t="s">
        <v>123</v>
      </c>
      <c r="C22" s="31" t="s">
        <v>306</v>
      </c>
      <c r="D22" s="31" t="s">
        <v>307</v>
      </c>
      <c r="E22" s="31" t="s">
        <v>308</v>
      </c>
      <c r="F22" s="31" t="s">
        <v>309</v>
      </c>
      <c r="G22" s="31" t="s">
        <v>310</v>
      </c>
      <c r="H22" s="31" t="s">
        <v>370</v>
      </c>
      <c r="I22" s="31" t="s">
        <v>395</v>
      </c>
    </row>
    <row r="23" spans="1:9">
      <c r="A23" s="35"/>
      <c r="B23" s="31" t="s">
        <v>124</v>
      </c>
      <c r="C23" s="31" t="s">
        <v>100</v>
      </c>
      <c r="D23" s="31" t="s">
        <v>311</v>
      </c>
      <c r="E23" s="31" t="s">
        <v>312</v>
      </c>
      <c r="F23" s="31" t="s">
        <v>313</v>
      </c>
      <c r="G23" s="31" t="s">
        <v>314</v>
      </c>
      <c r="H23" s="31" t="s">
        <v>371</v>
      </c>
      <c r="I23" s="31" t="s">
        <v>396</v>
      </c>
    </row>
    <row r="24" spans="1:9">
      <c r="A24" s="35"/>
      <c r="B24" s="31" t="s">
        <v>125</v>
      </c>
      <c r="C24" s="31" t="s">
        <v>102</v>
      </c>
      <c r="D24" s="31" t="s">
        <v>315</v>
      </c>
      <c r="E24" s="31" t="s">
        <v>316</v>
      </c>
      <c r="F24" s="31" t="s">
        <v>317</v>
      </c>
      <c r="G24" s="31" t="s">
        <v>318</v>
      </c>
      <c r="H24" s="31" t="s">
        <v>372</v>
      </c>
      <c r="I24" s="31" t="s">
        <v>397</v>
      </c>
    </row>
    <row r="25" spans="1:9">
      <c r="A25" s="35"/>
      <c r="B25" s="31" t="s">
        <v>126</v>
      </c>
      <c r="C25" s="31" t="s">
        <v>104</v>
      </c>
      <c r="D25" s="31" t="s">
        <v>319</v>
      </c>
      <c r="E25" s="31" t="s">
        <v>320</v>
      </c>
      <c r="F25" s="31" t="s">
        <v>321</v>
      </c>
      <c r="G25" s="31" t="s">
        <v>322</v>
      </c>
      <c r="H25" s="31" t="s">
        <v>373</v>
      </c>
      <c r="I25" s="31" t="s">
        <v>398</v>
      </c>
    </row>
    <row r="26" spans="1:9">
      <c r="A26" s="35"/>
      <c r="B26" s="31" t="s">
        <v>127</v>
      </c>
      <c r="C26" s="31" t="s">
        <v>106</v>
      </c>
      <c r="D26" s="31" t="s">
        <v>323</v>
      </c>
      <c r="E26" s="31" t="s">
        <v>324</v>
      </c>
      <c r="F26" s="31" t="s">
        <v>325</v>
      </c>
      <c r="G26" s="31" t="s">
        <v>326</v>
      </c>
      <c r="H26" s="31" t="s">
        <v>374</v>
      </c>
      <c r="I26" s="31" t="s">
        <v>399</v>
      </c>
    </row>
    <row r="27" spans="1:9">
      <c r="A27" s="35"/>
      <c r="B27" s="31" t="s">
        <v>128</v>
      </c>
      <c r="C27" s="31" t="s">
        <v>108</v>
      </c>
      <c r="D27" s="31" t="s">
        <v>327</v>
      </c>
      <c r="E27" s="31" t="s">
        <v>328</v>
      </c>
      <c r="F27" s="31" t="s">
        <v>329</v>
      </c>
      <c r="G27" s="31" t="s">
        <v>330</v>
      </c>
      <c r="H27" s="31" t="s">
        <v>375</v>
      </c>
      <c r="I27" s="31" t="s">
        <v>400</v>
      </c>
    </row>
    <row r="29" spans="1:9">
      <c r="A29" t="s">
        <v>154</v>
      </c>
    </row>
    <row r="33" spans="1:10" ht="26.25">
      <c r="B33" s="42" t="s">
        <v>140</v>
      </c>
      <c r="C33" s="42" t="s">
        <v>30</v>
      </c>
      <c r="D33" s="127" t="s">
        <v>131</v>
      </c>
      <c r="E33" s="42" t="s">
        <v>139</v>
      </c>
      <c r="F33" s="42" t="s">
        <v>130</v>
      </c>
      <c r="G33" s="43" t="s">
        <v>142</v>
      </c>
      <c r="H33" s="42" t="s">
        <v>141</v>
      </c>
      <c r="I33" s="42" t="s">
        <v>143</v>
      </c>
      <c r="J33" s="122"/>
    </row>
    <row r="34" spans="1:10">
      <c r="A34">
        <v>1</v>
      </c>
      <c r="B34" s="49" t="e">
        <f>IF(#REF!&gt;0,ROUNDUP(#REF!,0),0)</f>
        <v>#REF!</v>
      </c>
      <c r="C34" s="121" t="e">
        <f>IF(#REF!&gt;0,ROUNDUP(IF(OR(Snap=TRUE,Multiple=TRUE),#REF!*70/36,#REF!+4/36),0),0)</f>
        <v>#REF!</v>
      </c>
      <c r="D34" s="128" t="e">
        <f>#REF!</f>
        <v>#REF!</v>
      </c>
      <c r="E34" s="121" t="e">
        <f>IF(#REF!&gt;0,#REF!*2,0)</f>
        <v>#REF!</v>
      </c>
      <c r="F34" s="121" t="e">
        <f>IF(#REF!&gt;0,IF(Snap=TRUE,#REF!*11,IF(Multiple=TRUE,#REF!*9,#REF!/8+1)),0)</f>
        <v>#REF!</v>
      </c>
      <c r="G34" s="121" t="e">
        <f>IF(#REF!=TRUE,IF(Multiple=TRUE,72*#REF!,IF(#REF!="RR",#REF!+4,72*#REF!)))</f>
        <v>#REF!</v>
      </c>
      <c r="H34" s="121" t="e">
        <f>IF(#REF!&gt;0,#REF!*15,0)</f>
        <v>#REF!</v>
      </c>
      <c r="I34" s="121" t="e">
        <f>IF(#REF!&gt;0,IF(Snap=TRUE,#REF!*66+4,0),0)</f>
        <v>#REF!</v>
      </c>
      <c r="J34" s="121"/>
    </row>
    <row r="35" spans="1:10">
      <c r="A35">
        <v>2</v>
      </c>
      <c r="B35" s="49" t="e">
        <f>IF(#REF!&gt;0,ROUNDUP(#REF!,0),0)</f>
        <v>#REF!</v>
      </c>
      <c r="C35" s="121" t="e">
        <f>IF(#REF!&gt;0,ROUNDUP(IF(OR(Snap=TRUE,Multiple=TRUE),#REF!*70/36,#REF!+4/36),0),0)</f>
        <v>#REF!</v>
      </c>
      <c r="D35" s="128" t="e">
        <f>#REF!</f>
        <v>#REF!</v>
      </c>
      <c r="E35" s="121" t="e">
        <f>IF(#REF!&gt;0,#REF!*2,0)</f>
        <v>#REF!</v>
      </c>
      <c r="F35" s="121" t="e">
        <f>IF(#REF!&gt;0,IF(Snap=TRUE,#REF!*11,IF(Multiple=TRUE,#REF!*9,#REF!/8+1)),0)</f>
        <v>#REF!</v>
      </c>
      <c r="G35" s="121" t="e">
        <f>IF(#REF!=TRUE,IF(Multiple=TRUE,72*#REF!,IF(#REF!="RR",#REF!+4,72*#REF!)))</f>
        <v>#REF!</v>
      </c>
      <c r="H35" s="121" t="e">
        <f>IF(#REF!&gt;0,#REF!*15,0)</f>
        <v>#REF!</v>
      </c>
      <c r="I35" s="121" t="e">
        <f>IF(#REF!&gt;0,IF(Snap=TRUE,#REF!*66+4,0),0)</f>
        <v>#REF!</v>
      </c>
      <c r="J35" s="121"/>
    </row>
    <row r="36" spans="1:10">
      <c r="A36">
        <v>3</v>
      </c>
      <c r="B36" s="49" t="e">
        <f>IF(#REF!&gt;0,ROUNDUP(#REF!,0),0)</f>
        <v>#REF!</v>
      </c>
      <c r="C36" s="121" t="e">
        <f>IF(#REF!&gt;0,ROUNDUP(IF(OR(Snap=TRUE,Multiple=TRUE),#REF!*70/36,#REF!+4/36),0),0)</f>
        <v>#REF!</v>
      </c>
      <c r="D36" s="128" t="e">
        <f>#REF!</f>
        <v>#REF!</v>
      </c>
      <c r="E36" s="121" t="e">
        <f>IF(#REF!&gt;0,#REF!*2,0)</f>
        <v>#REF!</v>
      </c>
      <c r="F36" s="121" t="e">
        <f>IF(#REF!&gt;0,IF(Snap=TRUE,#REF!*11,IF(Multiple=TRUE,#REF!*9,#REF!/8+1)),0)</f>
        <v>#REF!</v>
      </c>
      <c r="G36" s="121" t="e">
        <f>IF(#REF!=TRUE,IF(Multiple=TRUE,72*#REF!,IF(#REF!="RR",#REF!+4,72*#REF!)))</f>
        <v>#REF!</v>
      </c>
      <c r="H36" s="121" t="e">
        <f>IF(#REF!&gt;0,#REF!*15,0)</f>
        <v>#REF!</v>
      </c>
      <c r="I36" s="121" t="e">
        <f>IF(#REF!&gt;0,IF(Snap=TRUE,#REF!*66+4,0),0)</f>
        <v>#REF!</v>
      </c>
      <c r="J36" s="121"/>
    </row>
    <row r="37" spans="1:10">
      <c r="A37">
        <v>4</v>
      </c>
      <c r="B37" s="49" t="e">
        <f>IF(#REF!&gt;0,ROUNDUP(#REF!,0),0)</f>
        <v>#REF!</v>
      </c>
      <c r="C37" s="121" t="e">
        <f>IF(#REF!&gt;0,ROUNDUP(IF(OR(Snap=TRUE,Multiple=TRUE),#REF!*70/36,#REF!+4/36),0),0)</f>
        <v>#REF!</v>
      </c>
      <c r="D37" s="128" t="e">
        <f>#REF!</f>
        <v>#REF!</v>
      </c>
      <c r="E37" s="121" t="e">
        <f>IF(#REF!&gt;0,#REF!*2,0)</f>
        <v>#REF!</v>
      </c>
      <c r="F37" s="121" t="e">
        <f>IF(#REF!&gt;0,IF(Snap=TRUE,#REF!*11,IF(Multiple=TRUE,#REF!*9,#REF!/8+1)),0)</f>
        <v>#REF!</v>
      </c>
      <c r="G37" s="121" t="e">
        <f>IF(#REF!=TRUE,IF(Multiple=TRUE,72*#REF!,IF(#REF!="RR",#REF!+4,72*#REF!)))</f>
        <v>#REF!</v>
      </c>
      <c r="H37" s="121" t="e">
        <f>IF(#REF!&gt;0,#REF!*15,0)</f>
        <v>#REF!</v>
      </c>
      <c r="I37" s="121" t="e">
        <f>IF(#REF!&gt;0,IF(Snap=TRUE,#REF!*66+4,0),0)</f>
        <v>#REF!</v>
      </c>
      <c r="J37" s="121"/>
    </row>
    <row r="38" spans="1:10">
      <c r="A38">
        <v>5</v>
      </c>
      <c r="B38" s="49" t="e">
        <f>IF(#REF!&gt;0,ROUNDUP(#REF!,0),0)</f>
        <v>#REF!</v>
      </c>
      <c r="C38" s="121" t="e">
        <f>IF(#REF!&gt;0,ROUNDUP(IF(OR(Snap=TRUE,Multiple=TRUE),#REF!*70/36,#REF!+4/36),0),0)</f>
        <v>#REF!</v>
      </c>
      <c r="D38" s="128" t="e">
        <f>#REF!</f>
        <v>#REF!</v>
      </c>
      <c r="E38" s="121" t="e">
        <f>IF(#REF!&gt;0,#REF!*2,0)</f>
        <v>#REF!</v>
      </c>
      <c r="F38" s="121" t="e">
        <f>IF(#REF!&gt;0,IF(Snap=TRUE,#REF!*11,IF(Multiple=TRUE,#REF!*9,#REF!/8+1)),0)</f>
        <v>#REF!</v>
      </c>
      <c r="G38" s="121" t="e">
        <f>IF(#REF!=TRUE,IF(Multiple=TRUE,72*#REF!,IF(#REF!="RR",#REF!+4,72*#REF!)))</f>
        <v>#REF!</v>
      </c>
      <c r="H38" s="121" t="e">
        <f>IF(#REF!&gt;0,#REF!*15,0)</f>
        <v>#REF!</v>
      </c>
      <c r="I38" s="121" t="e">
        <f>IF(#REF!&gt;0,IF(Snap=TRUE,#REF!*66+4,0),0)</f>
        <v>#REF!</v>
      </c>
      <c r="J38" s="121"/>
    </row>
    <row r="39" spans="1:10">
      <c r="A39">
        <v>6</v>
      </c>
      <c r="B39" s="49" t="e">
        <f>IF(#REF!&gt;0,ROUNDUP(#REF!,0),0)</f>
        <v>#REF!</v>
      </c>
      <c r="C39" s="121" t="e">
        <f>IF(#REF!&gt;0,ROUNDUP(IF(OR(Snap=TRUE,Multiple=TRUE),#REF!*70/36,#REF!+4/36),0),0)</f>
        <v>#REF!</v>
      </c>
      <c r="D39" s="128" t="e">
        <f>#REF!</f>
        <v>#REF!</v>
      </c>
      <c r="E39" s="121" t="e">
        <f>IF(#REF!&gt;0,#REF!*2,0)</f>
        <v>#REF!</v>
      </c>
      <c r="F39" s="121" t="e">
        <f>IF(#REF!&gt;0,IF(Snap=TRUE,#REF!*11,IF(Multiple=TRUE,#REF!*9,#REF!/8+1)),0)</f>
        <v>#REF!</v>
      </c>
      <c r="G39" s="121" t="e">
        <f>IF(#REF!=TRUE,IF(Multiple=TRUE,72*#REF!,IF(#REF!="RR",#REF!+4,72*#REF!)))</f>
        <v>#REF!</v>
      </c>
      <c r="H39" s="121" t="e">
        <f>IF(#REF!&gt;0,#REF!*15,0)</f>
        <v>#REF!</v>
      </c>
      <c r="I39" s="121" t="e">
        <f>IF(#REF!&gt;0,IF(Snap=TRUE,#REF!*66+4,0),0)</f>
        <v>#REF!</v>
      </c>
      <c r="J39" s="121"/>
    </row>
    <row r="40" spans="1:10">
      <c r="A40">
        <v>7</v>
      </c>
      <c r="B40" s="49" t="e">
        <f>IF(#REF!&gt;0,ROUNDUP(#REF!,0),0)</f>
        <v>#REF!</v>
      </c>
      <c r="C40" s="121" t="e">
        <f>IF(#REF!&gt;0,ROUNDUP(IF(OR(Snap=TRUE,Multiple=TRUE),#REF!*70/36,#REF!+4/36),0),0)</f>
        <v>#REF!</v>
      </c>
      <c r="D40" s="128" t="e">
        <f>#REF!</f>
        <v>#REF!</v>
      </c>
      <c r="E40" s="121" t="e">
        <f>IF(#REF!&gt;0,#REF!*2,0)</f>
        <v>#REF!</v>
      </c>
      <c r="F40" s="121" t="e">
        <f>IF(#REF!&gt;0,IF(Snap=TRUE,#REF!*11,IF(Multiple=TRUE,#REF!*9,#REF!/8+1)),0)</f>
        <v>#REF!</v>
      </c>
      <c r="G40" s="121" t="e">
        <f>IF(#REF!=TRUE,IF(Multiple=TRUE,72*#REF!,IF(#REF!="RR",#REF!+4,72*#REF!)))</f>
        <v>#REF!</v>
      </c>
      <c r="H40" s="121" t="e">
        <f>IF(#REF!&gt;0,#REF!*15,0)</f>
        <v>#REF!</v>
      </c>
      <c r="I40" s="121" t="e">
        <f>IF(#REF!&gt;0,IF(Snap=TRUE,#REF!*66+4,0),0)</f>
        <v>#REF!</v>
      </c>
      <c r="J40" s="121"/>
    </row>
    <row r="41" spans="1:10">
      <c r="A41">
        <v>8</v>
      </c>
      <c r="B41" s="49" t="e">
        <f>IF(#REF!&gt;0,ROUNDUP(#REF!,0),0)</f>
        <v>#REF!</v>
      </c>
      <c r="C41" s="121" t="e">
        <f>IF(#REF!&gt;0,ROUNDUP(IF(OR(Snap=TRUE,Multiple=TRUE),#REF!*70/36,#REF!+4/36),0),0)</f>
        <v>#REF!</v>
      </c>
      <c r="D41" s="128" t="e">
        <f>#REF!</f>
        <v>#REF!</v>
      </c>
      <c r="E41" s="121" t="e">
        <f>IF(#REF!&gt;0,#REF!*2,0)</f>
        <v>#REF!</v>
      </c>
      <c r="F41" s="121" t="e">
        <f>IF(#REF!&gt;0,IF(Snap=TRUE,#REF!*11,IF(Multiple=TRUE,#REF!*9,#REF!/8+1)),0)</f>
        <v>#REF!</v>
      </c>
      <c r="G41" s="121" t="e">
        <f>IF(#REF!=TRUE,IF(Multiple=TRUE,72*#REF!,IF(#REF!="RR",#REF!+4,72*#REF!)))</f>
        <v>#REF!</v>
      </c>
      <c r="H41" s="121" t="e">
        <f>IF(#REF!&gt;0,#REF!*15,0)</f>
        <v>#REF!</v>
      </c>
      <c r="I41" s="121" t="e">
        <f>IF(#REF!&gt;0,IF(Snap=TRUE,#REF!*66+4,0),0)</f>
        <v>#REF!</v>
      </c>
      <c r="J41" s="121"/>
    </row>
    <row r="42" spans="1:10">
      <c r="A42">
        <v>9</v>
      </c>
      <c r="B42" s="49" t="e">
        <f>IF(#REF!&gt;0,ROUNDUP(#REF!,0),0)</f>
        <v>#REF!</v>
      </c>
      <c r="C42" s="121" t="e">
        <f>IF(#REF!&gt;0,ROUNDUP(IF(OR(Snap=TRUE,Multiple=TRUE),#REF!*70/36,#REF!+4/36),0),0)</f>
        <v>#REF!</v>
      </c>
      <c r="D42" s="128" t="e">
        <f>#REF!</f>
        <v>#REF!</v>
      </c>
      <c r="E42" s="121" t="e">
        <f>IF(#REF!&gt;0,#REF!*2,0)</f>
        <v>#REF!</v>
      </c>
      <c r="F42" s="121" t="e">
        <f>IF(#REF!&gt;0,IF(Snap=TRUE,#REF!*11,IF(Multiple=TRUE,#REF!*9,#REF!/8+1)),0)</f>
        <v>#REF!</v>
      </c>
      <c r="G42" s="121" t="e">
        <f>IF(#REF!=TRUE,IF(Multiple=TRUE,72*#REF!,IF(#REF!="RR",#REF!+4,72*#REF!)))</f>
        <v>#REF!</v>
      </c>
      <c r="H42" s="121" t="e">
        <f>IF(#REF!&gt;0,#REF!*15,0)</f>
        <v>#REF!</v>
      </c>
      <c r="I42" s="121" t="e">
        <f>IF(#REF!&gt;0,IF(Snap=TRUE,#REF!*66+4,0),0)</f>
        <v>#REF!</v>
      </c>
      <c r="J42" s="121"/>
    </row>
    <row r="43" spans="1:10">
      <c r="A43">
        <v>10</v>
      </c>
      <c r="B43" s="49" t="e">
        <f>IF(#REF!&gt;0,ROUNDUP(#REF!,0),0)</f>
        <v>#REF!</v>
      </c>
      <c r="C43" s="121" t="e">
        <f>IF(#REF!&gt;0,ROUNDUP(IF(OR(Snap=TRUE,Multiple=TRUE),#REF!*70/36,#REF!+4/36),0),0)</f>
        <v>#REF!</v>
      </c>
      <c r="D43" s="128" t="e">
        <f>#REF!</f>
        <v>#REF!</v>
      </c>
      <c r="E43" s="121" t="e">
        <f>IF(#REF!&gt;0,#REF!*2,0)</f>
        <v>#REF!</v>
      </c>
      <c r="F43" s="121" t="e">
        <f>IF(#REF!&gt;0,IF(Snap=TRUE,#REF!*11,IF(Multiple=TRUE,#REF!*9,#REF!/8+1)),0)</f>
        <v>#REF!</v>
      </c>
      <c r="G43" s="121" t="e">
        <f>IF(#REF!=TRUE,IF(Multiple=TRUE,72*#REF!,IF(#REF!="RR",#REF!+4,72*#REF!)))</f>
        <v>#REF!</v>
      </c>
      <c r="H43" s="121" t="e">
        <f>IF(#REF!&gt;0,#REF!*15,0)</f>
        <v>#REF!</v>
      </c>
      <c r="I43" s="121" t="e">
        <f>IF(#REF!&gt;0,IF(Snap=TRUE,#REF!*66+4,0),0)</f>
        <v>#REF!</v>
      </c>
      <c r="J43" s="121"/>
    </row>
    <row r="44" spans="1:10">
      <c r="A44">
        <v>11</v>
      </c>
      <c r="B44" s="49" t="e">
        <f>IF(#REF!&gt;0,ROUNDUP(#REF!,0),0)</f>
        <v>#REF!</v>
      </c>
      <c r="C44" s="121" t="e">
        <f>IF(#REF!&gt;0,ROUNDUP(IF(OR(Snap=TRUE,Multiple=TRUE),#REF!*70/36,#REF!+4/36),0),0)</f>
        <v>#REF!</v>
      </c>
      <c r="D44" s="128" t="e">
        <f>#REF!</f>
        <v>#REF!</v>
      </c>
      <c r="E44" s="121" t="e">
        <f>IF(#REF!&gt;0,#REF!*2,0)</f>
        <v>#REF!</v>
      </c>
      <c r="F44" s="121" t="e">
        <f>IF(#REF!&gt;0,IF(Snap=TRUE,#REF!*11,IF(Multiple=TRUE,#REF!*9,#REF!/8+1)),0)</f>
        <v>#REF!</v>
      </c>
      <c r="G44" s="121" t="e">
        <f>IF(#REF!=TRUE,IF(Multiple=TRUE,72*#REF!,IF(#REF!="RR",#REF!+4,72*#REF!)))</f>
        <v>#REF!</v>
      </c>
      <c r="H44" s="121" t="e">
        <f>IF(#REF!&gt;0,#REF!*15,0)</f>
        <v>#REF!</v>
      </c>
      <c r="I44" s="121" t="e">
        <f>IF(#REF!&gt;0,IF(Snap=TRUE,#REF!*66+4,0),0)</f>
        <v>#REF!</v>
      </c>
      <c r="J44" s="121"/>
    </row>
    <row r="45" spans="1:10">
      <c r="A45">
        <v>12</v>
      </c>
      <c r="B45" s="49" t="e">
        <f>IF(#REF!&gt;0,ROUNDUP(#REF!,0),0)</f>
        <v>#REF!</v>
      </c>
      <c r="C45" s="121" t="e">
        <f>IF(#REF!&gt;0,ROUNDUP(IF(OR(Snap=TRUE,Multiple=TRUE),#REF!*70/36,#REF!+4/36),0),0)</f>
        <v>#REF!</v>
      </c>
      <c r="D45" s="128" t="e">
        <f>#REF!</f>
        <v>#REF!</v>
      </c>
      <c r="E45" s="121" t="e">
        <f>IF(#REF!&gt;0,#REF!*2,0)</f>
        <v>#REF!</v>
      </c>
      <c r="F45" s="121" t="e">
        <f>IF(#REF!&gt;0,IF(Snap=TRUE,#REF!*11,IF(Multiple=TRUE,#REF!*9,#REF!/8+1)),0)</f>
        <v>#REF!</v>
      </c>
      <c r="G45" s="121" t="e">
        <f>IF(#REF!=TRUE,IF(Multiple=TRUE,72*#REF!,IF(#REF!="RR",#REF!+4,72*#REF!)))</f>
        <v>#REF!</v>
      </c>
      <c r="H45" s="121" t="e">
        <f>IF(#REF!&gt;0,#REF!*15,0)</f>
        <v>#REF!</v>
      </c>
      <c r="I45" s="121" t="e">
        <f>IF(#REF!&gt;0,IF(Snap=TRUE,#REF!*66+4,0),0)</f>
        <v>#REF!</v>
      </c>
      <c r="J45" s="121"/>
    </row>
    <row r="46" spans="1:10">
      <c r="A46">
        <v>13</v>
      </c>
      <c r="B46" s="49" t="e">
        <f>IF(#REF!&gt;0,ROUNDUP(#REF!,0),0)</f>
        <v>#REF!</v>
      </c>
      <c r="C46" s="121" t="e">
        <f>IF(#REF!&gt;0,ROUNDUP(IF(OR(Snap=TRUE,Multiple=TRUE),#REF!*70/36,#REF!+4/36),0),0)</f>
        <v>#REF!</v>
      </c>
      <c r="D46" s="128" t="e">
        <f>#REF!</f>
        <v>#REF!</v>
      </c>
      <c r="E46" s="121" t="e">
        <f>IF(#REF!&gt;0,#REF!*2,0)</f>
        <v>#REF!</v>
      </c>
      <c r="F46" s="121" t="e">
        <f>IF(#REF!&gt;0,IF(Snap=TRUE,#REF!*11,IF(Multiple=TRUE,#REF!*9,#REF!/8+1)),0)</f>
        <v>#REF!</v>
      </c>
      <c r="G46" s="121" t="e">
        <f>IF(#REF!=TRUE,IF(Multiple=TRUE,72*#REF!,IF(#REF!="RR",#REF!+4,72*#REF!)))</f>
        <v>#REF!</v>
      </c>
      <c r="H46" s="121" t="e">
        <f>IF(#REF!&gt;0,#REF!*15,0)</f>
        <v>#REF!</v>
      </c>
      <c r="I46" s="121" t="e">
        <f>IF(#REF!&gt;0,IF(Snap=TRUE,#REF!*66+4,0),0)</f>
        <v>#REF!</v>
      </c>
      <c r="J46" s="121"/>
    </row>
    <row r="47" spans="1:10">
      <c r="A47">
        <v>14</v>
      </c>
      <c r="B47" s="49" t="e">
        <f>IF(#REF!&gt;0,ROUNDUP(#REF!,0),0)</f>
        <v>#REF!</v>
      </c>
      <c r="C47" s="121" t="e">
        <f>IF(#REF!&gt;0,ROUNDUP(IF(OR(Snap=TRUE,Multiple=TRUE),#REF!*70/36,#REF!+4/36),0),0)</f>
        <v>#REF!</v>
      </c>
      <c r="D47" s="128" t="e">
        <f>#REF!</f>
        <v>#REF!</v>
      </c>
      <c r="E47" s="121" t="e">
        <f>IF(#REF!&gt;0,#REF!*2,0)</f>
        <v>#REF!</v>
      </c>
      <c r="F47" s="121" t="e">
        <f>IF(#REF!&gt;0,IF(Snap=TRUE,#REF!*11,IF(Multiple=TRUE,#REF!*9,#REF!/8+1)),0)</f>
        <v>#REF!</v>
      </c>
      <c r="G47" s="121" t="e">
        <f>IF(#REF!=TRUE,IF(Multiple=TRUE,72*#REF!,IF(#REF!="RR",#REF!+4,72*#REF!)))</f>
        <v>#REF!</v>
      </c>
      <c r="H47" s="121" t="e">
        <f>IF(#REF!&gt;0,#REF!*15,0)</f>
        <v>#REF!</v>
      </c>
      <c r="I47" s="121" t="e">
        <f>IF(#REF!&gt;0,IF(Snap=TRUE,#REF!*66+4,0),0)</f>
        <v>#REF!</v>
      </c>
      <c r="J47" s="121"/>
    </row>
    <row r="48" spans="1:10">
      <c r="A48">
        <v>15</v>
      </c>
      <c r="B48" s="49" t="e">
        <f>IF(#REF!&gt;0,ROUNDUP(#REF!,0),0)</f>
        <v>#REF!</v>
      </c>
      <c r="C48" s="121" t="e">
        <f>IF(#REF!&gt;0,ROUNDUP(IF(OR(Snap=TRUE,Multiple=TRUE),#REF!*70/36,#REF!+4/36),0),0)</f>
        <v>#REF!</v>
      </c>
      <c r="D48" s="128" t="e">
        <f>#REF!</f>
        <v>#REF!</v>
      </c>
      <c r="E48" s="121" t="e">
        <f>IF(#REF!&gt;0,#REF!*2,0)</f>
        <v>#REF!</v>
      </c>
      <c r="F48" s="121" t="e">
        <f>IF(#REF!&gt;0,IF(Snap=TRUE,#REF!*11,IF(Multiple=TRUE,#REF!*9,#REF!/8+1)),0)</f>
        <v>#REF!</v>
      </c>
      <c r="G48" s="121" t="e">
        <f>IF(#REF!=TRUE,IF(Multiple=TRUE,72*#REF!,IF(#REF!="RR",#REF!+4,72*#REF!)))</f>
        <v>#REF!</v>
      </c>
      <c r="H48" s="121" t="e">
        <f>IF(#REF!&gt;0,#REF!*15,0)</f>
        <v>#REF!</v>
      </c>
      <c r="I48" s="121" t="e">
        <f>IF(#REF!&gt;0,IF(Snap=TRUE,#REF!*66+4,0),0)</f>
        <v>#REF!</v>
      </c>
      <c r="J48" s="121"/>
    </row>
    <row r="49" spans="1:10">
      <c r="A49">
        <v>16</v>
      </c>
      <c r="B49" s="49" t="e">
        <f>IF(#REF!&gt;0,ROUNDUP(#REF!,0),0)</f>
        <v>#REF!</v>
      </c>
      <c r="C49" s="121" t="e">
        <f>IF(#REF!&gt;0,ROUNDUP(IF(OR(Snap=TRUE,Multiple=TRUE),#REF!*70/36,#REF!+4/36),0),0)</f>
        <v>#REF!</v>
      </c>
      <c r="D49" s="128" t="e">
        <f>#REF!</f>
        <v>#REF!</v>
      </c>
      <c r="E49" s="121" t="e">
        <f>IF(#REF!&gt;0,#REF!*2,0)</f>
        <v>#REF!</v>
      </c>
      <c r="F49" s="121" t="e">
        <f>IF(#REF!&gt;0,IF(Snap=TRUE,#REF!*11,IF(Multiple=TRUE,#REF!*9,#REF!/8+1)),0)</f>
        <v>#REF!</v>
      </c>
      <c r="G49" s="121" t="e">
        <f>IF(#REF!=TRUE,IF(Multiple=TRUE,72*#REF!,IF(#REF!="RR",#REF!+4,72*#REF!)))</f>
        <v>#REF!</v>
      </c>
      <c r="H49" s="121" t="e">
        <f>IF(#REF!&gt;0,#REF!*15,0)</f>
        <v>#REF!</v>
      </c>
      <c r="I49" s="121" t="e">
        <f>IF(#REF!&gt;0,IF(Snap=TRUE,#REF!*66+4,0),0)</f>
        <v>#REF!</v>
      </c>
      <c r="J49" s="121"/>
    </row>
    <row r="50" spans="1:10">
      <c r="A50">
        <v>17</v>
      </c>
      <c r="B50" s="49" t="e">
        <f>IF(#REF!&gt;0,ROUNDUP(#REF!,0),0)</f>
        <v>#REF!</v>
      </c>
      <c r="C50" s="121" t="e">
        <f>IF(#REF!&gt;0,ROUNDUP(IF(OR(Snap=TRUE,Multiple=TRUE),#REF!*70/36,#REF!+4/36),0),0)</f>
        <v>#REF!</v>
      </c>
      <c r="D50" s="128" t="e">
        <f>#REF!</f>
        <v>#REF!</v>
      </c>
      <c r="E50" s="121" t="e">
        <f>IF(#REF!&gt;0,#REF!*2,0)</f>
        <v>#REF!</v>
      </c>
      <c r="F50" s="121" t="e">
        <f>IF(#REF!&gt;0,IF(Snap=TRUE,#REF!*11,IF(Multiple=TRUE,#REF!*9,#REF!/8+1)),0)</f>
        <v>#REF!</v>
      </c>
      <c r="G50" s="121" t="e">
        <f>IF(#REF!=TRUE,IF(Multiple=TRUE,72*#REF!,IF(#REF!="RR",#REF!+4,72*#REF!)))</f>
        <v>#REF!</v>
      </c>
      <c r="H50" s="121" t="e">
        <f>IF(#REF!&gt;0,#REF!*15,0)</f>
        <v>#REF!</v>
      </c>
      <c r="I50" s="121" t="e">
        <f>IF(#REF!&gt;0,IF(Snap=TRUE,#REF!*66+4,0),0)</f>
        <v>#REF!</v>
      </c>
      <c r="J50" s="121"/>
    </row>
    <row r="51" spans="1:10">
      <c r="A51">
        <v>18</v>
      </c>
      <c r="B51" s="49" t="e">
        <f>IF(#REF!&gt;0,ROUNDUP(#REF!,0),0)</f>
        <v>#REF!</v>
      </c>
      <c r="C51" s="121" t="e">
        <f>IF(#REF!&gt;0,ROUNDUP(IF(OR(Snap=TRUE,Multiple=TRUE),#REF!*70/36,#REF!+4/36),0),0)</f>
        <v>#REF!</v>
      </c>
      <c r="D51" s="128" t="e">
        <f>#REF!</f>
        <v>#REF!</v>
      </c>
      <c r="E51" s="121" t="e">
        <f>IF(#REF!&gt;0,#REF!*2,0)</f>
        <v>#REF!</v>
      </c>
      <c r="F51" s="121" t="e">
        <f>IF(#REF!&gt;0,IF(Snap=TRUE,#REF!*11,IF(Multiple=TRUE,#REF!*9,#REF!/8+1)),0)</f>
        <v>#REF!</v>
      </c>
      <c r="G51" s="121" t="e">
        <f>IF(#REF!=TRUE,IF(Multiple=TRUE,72*#REF!,IF(#REF!="RR",#REF!+4,72*#REF!)))</f>
        <v>#REF!</v>
      </c>
      <c r="H51" s="121" t="e">
        <f>IF(#REF!&gt;0,#REF!*15,0)</f>
        <v>#REF!</v>
      </c>
      <c r="I51" s="121" t="e">
        <f>IF(#REF!&gt;0,IF(Snap=TRUE,#REF!*66+4,0),0)</f>
        <v>#REF!</v>
      </c>
      <c r="J51" s="121"/>
    </row>
    <row r="52" spans="1:10">
      <c r="A52">
        <v>19</v>
      </c>
      <c r="B52" s="49" t="e">
        <f>IF(#REF!&gt;0,ROUNDUP(#REF!,0),0)</f>
        <v>#REF!</v>
      </c>
      <c r="C52" s="121" t="e">
        <f>IF(#REF!&gt;0,ROUNDUP(IF(OR(Snap=TRUE,Multiple=TRUE),#REF!*70/36,#REF!+4/36),0),0)</f>
        <v>#REF!</v>
      </c>
      <c r="D52" s="128" t="e">
        <f>#REF!</f>
        <v>#REF!</v>
      </c>
      <c r="E52" s="121" t="e">
        <f>IF(#REF!&gt;0,#REF!*2,0)</f>
        <v>#REF!</v>
      </c>
      <c r="F52" s="121" t="e">
        <f>IF(#REF!&gt;0,IF(Snap=TRUE,#REF!*11,IF(Multiple=TRUE,#REF!*9,#REF!/8+1)),0)</f>
        <v>#REF!</v>
      </c>
      <c r="G52" s="121" t="e">
        <f>IF(#REF!=TRUE,IF(Multiple=TRUE,72*#REF!,IF(#REF!="RR",#REF!+4,72*#REF!)))</f>
        <v>#REF!</v>
      </c>
      <c r="H52" s="121" t="e">
        <f>IF(#REF!&gt;0,#REF!*15,0)</f>
        <v>#REF!</v>
      </c>
      <c r="I52" s="121" t="e">
        <f>IF(#REF!&gt;0,IF(Snap=TRUE,#REF!*66+4,0),0)</f>
        <v>#REF!</v>
      </c>
      <c r="J52" s="121"/>
    </row>
    <row r="53" spans="1:10">
      <c r="A53">
        <v>20</v>
      </c>
      <c r="B53" s="49" t="e">
        <f>IF(#REF!&gt;0,ROUNDUP(#REF!,0),0)</f>
        <v>#REF!</v>
      </c>
      <c r="C53" s="121" t="e">
        <f>IF(#REF!&gt;0,ROUNDUP(IF(OR(Snap=TRUE,Multiple=TRUE),#REF!*70/36,#REF!+4/36),0),0)</f>
        <v>#REF!</v>
      </c>
      <c r="D53" s="128" t="e">
        <f>#REF!</f>
        <v>#REF!</v>
      </c>
      <c r="E53" s="121" t="e">
        <f>IF(#REF!&gt;0,#REF!*2,0)</f>
        <v>#REF!</v>
      </c>
      <c r="F53" s="121" t="e">
        <f>IF(#REF!&gt;0,IF(Snap=TRUE,#REF!*11,IF(Multiple=TRUE,#REF!*9,#REF!/8+1)),0)</f>
        <v>#REF!</v>
      </c>
      <c r="G53" s="121" t="e">
        <f>IF(#REF!=TRUE,IF(Multiple=TRUE,72*#REF!,IF(#REF!="RR",#REF!+4,72*#REF!)))</f>
        <v>#REF!</v>
      </c>
      <c r="H53" s="121" t="e">
        <f>IF(#REF!&gt;0,#REF!*15,0)</f>
        <v>#REF!</v>
      </c>
      <c r="I53" s="121" t="e">
        <f>IF(#REF!&gt;0,IF(Snap=TRUE,#REF!*66+4,0),0)</f>
        <v>#REF!</v>
      </c>
      <c r="J53" s="121"/>
    </row>
    <row r="54" spans="1:10">
      <c r="B54" s="77" t="e">
        <f>SUM(B34:B53)</f>
        <v>#REF!</v>
      </c>
      <c r="C54" s="77" t="e">
        <f>SUM(C34:C53)</f>
        <v>#REF!</v>
      </c>
      <c r="D54" s="125"/>
      <c r="E54" s="77" t="e">
        <f>SUM(E34:E53)</f>
        <v>#REF!</v>
      </c>
      <c r="F54" s="77" t="e">
        <f>SUM(F34:F53)</f>
        <v>#REF!</v>
      </c>
      <c r="G54" s="77" t="e">
        <f>SUM(G34:G53)</f>
        <v>#REF!</v>
      </c>
      <c r="H54" s="77" t="e">
        <f>SUM(H34:H53)</f>
        <v>#REF!</v>
      </c>
      <c r="I54" s="77" t="e">
        <f>SUM(I34:I53)</f>
        <v>#REF!</v>
      </c>
      <c r="J54" s="121"/>
    </row>
    <row r="55" spans="1:10" ht="15.75" thickBot="1">
      <c r="C55" t="s">
        <v>156</v>
      </c>
      <c r="G55" t="s">
        <v>155</v>
      </c>
      <c r="I55" t="s">
        <v>155</v>
      </c>
    </row>
    <row r="56" spans="1:10" ht="15.75" thickBot="1">
      <c r="C56" s="121"/>
      <c r="D56" s="121"/>
      <c r="G56" s="123" t="e">
        <f>G54/36</f>
        <v>#REF!</v>
      </c>
      <c r="I56" s="124" t="e">
        <f>I54/36</f>
        <v>#REF!</v>
      </c>
    </row>
    <row r="57" spans="1:10">
      <c r="G57" t="s">
        <v>156</v>
      </c>
      <c r="I57" t="s">
        <v>156</v>
      </c>
    </row>
  </sheetData>
  <conditionalFormatting sqref="P6:V6">
    <cfRule type="cellIs" dxfId="5" priority="1" operator="greaterThan">
      <formula>0</formula>
    </cfRule>
  </conditionalFormatting>
  <conditionalFormatting sqref="Q8 Q10 Q12"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591C-8537-404B-BD35-C85755A77CC8}">
  <dimension ref="A1:W57"/>
  <sheetViews>
    <sheetView workbookViewId="0">
      <selection activeCell="H2" sqref="H2:I27"/>
    </sheetView>
  </sheetViews>
  <sheetFormatPr defaultRowHeight="15"/>
  <cols>
    <col min="1" max="1" width="15.140625" customWidth="1"/>
    <col min="2" max="4" width="9.140625" customWidth="1"/>
    <col min="5" max="5" width="10.140625" customWidth="1"/>
    <col min="6" max="6" width="9.5703125" customWidth="1"/>
    <col min="7" max="9" width="9.140625" customWidth="1"/>
    <col min="10" max="10" width="14.42578125" customWidth="1"/>
    <col min="11" max="11" width="6.85546875" customWidth="1"/>
    <col min="12" max="13" width="9.140625" customWidth="1"/>
    <col min="16" max="22" width="12.42578125" customWidth="1"/>
    <col min="23" max="23" width="11.5703125" customWidth="1"/>
  </cols>
  <sheetData>
    <row r="1" spans="1:23">
      <c r="A1" s="31"/>
      <c r="B1" s="31"/>
      <c r="C1" s="31"/>
      <c r="D1" s="31"/>
      <c r="E1" s="31"/>
      <c r="F1" s="31"/>
      <c r="G1" s="31"/>
      <c r="L1" t="s">
        <v>131</v>
      </c>
    </row>
    <row r="2" spans="1:23" ht="23.25">
      <c r="A2" s="32" t="s">
        <v>97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t="s">
        <v>132</v>
      </c>
      <c r="O2" s="40"/>
      <c r="P2" s="40"/>
      <c r="Q2" s="41" t="s">
        <v>138</v>
      </c>
      <c r="S2" s="40"/>
      <c r="T2" s="40"/>
      <c r="U2" s="40"/>
      <c r="V2" s="40"/>
      <c r="W2" s="40"/>
    </row>
    <row r="3" spans="1:23" ht="23.25">
      <c r="A3" s="34" t="s">
        <v>98</v>
      </c>
      <c r="B3" s="31" t="s">
        <v>99</v>
      </c>
      <c r="C3" s="31" t="s">
        <v>211</v>
      </c>
      <c r="D3" s="31" t="s">
        <v>212</v>
      </c>
      <c r="E3" s="31" t="s">
        <v>213</v>
      </c>
      <c r="F3" s="31" t="s">
        <v>214</v>
      </c>
      <c r="G3" s="31" t="s">
        <v>215</v>
      </c>
      <c r="H3" s="31" t="s">
        <v>351</v>
      </c>
      <c r="I3" s="31" t="s">
        <v>376</v>
      </c>
      <c r="J3" s="31" t="s">
        <v>133</v>
      </c>
      <c r="K3" s="31"/>
      <c r="L3">
        <v>12</v>
      </c>
      <c r="O3" s="40"/>
      <c r="P3" s="40"/>
      <c r="Q3" s="40"/>
      <c r="R3" s="41"/>
      <c r="S3" s="40"/>
      <c r="T3" s="40"/>
      <c r="U3" s="40"/>
      <c r="V3" s="40"/>
      <c r="W3" s="40"/>
    </row>
    <row r="4" spans="1:23" ht="15" customHeight="1">
      <c r="A4" s="35"/>
      <c r="B4" s="31" t="s">
        <v>101</v>
      </c>
      <c r="C4" s="31" t="s">
        <v>216</v>
      </c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352</v>
      </c>
      <c r="I4" s="31" t="s">
        <v>377</v>
      </c>
      <c r="J4" s="31" t="s">
        <v>134</v>
      </c>
      <c r="K4" s="31"/>
      <c r="L4">
        <v>20</v>
      </c>
      <c r="O4" s="40"/>
      <c r="P4" s="42" t="s">
        <v>140</v>
      </c>
      <c r="Q4" s="42" t="s">
        <v>30</v>
      </c>
      <c r="R4" s="42" t="s">
        <v>139</v>
      </c>
      <c r="S4" s="42" t="s">
        <v>130</v>
      </c>
      <c r="T4" s="43" t="s">
        <v>142</v>
      </c>
      <c r="U4" s="42" t="s">
        <v>141</v>
      </c>
      <c r="V4" s="42" t="s">
        <v>143</v>
      </c>
    </row>
    <row r="5" spans="1:23">
      <c r="A5" s="35"/>
      <c r="B5" s="31" t="s">
        <v>103</v>
      </c>
      <c r="C5" s="31" t="s">
        <v>221</v>
      </c>
      <c r="D5" s="31" t="s">
        <v>222</v>
      </c>
      <c r="E5" s="31" t="s">
        <v>223</v>
      </c>
      <c r="F5" s="31" t="s">
        <v>224</v>
      </c>
      <c r="G5" s="31" t="s">
        <v>225</v>
      </c>
      <c r="H5" s="31" t="s">
        <v>353</v>
      </c>
      <c r="I5" s="31" t="s">
        <v>378</v>
      </c>
      <c r="J5" s="31" t="s">
        <v>135</v>
      </c>
      <c r="K5" s="31"/>
      <c r="L5">
        <v>28</v>
      </c>
      <c r="O5" s="40"/>
      <c r="P5" s="40"/>
      <c r="Q5" s="40" t="s">
        <v>144</v>
      </c>
      <c r="R5" s="40"/>
      <c r="S5" s="40"/>
      <c r="T5" s="129"/>
      <c r="U5" s="130"/>
      <c r="V5" s="130"/>
    </row>
    <row r="6" spans="1:23">
      <c r="A6" s="35"/>
      <c r="B6" s="31" t="s">
        <v>105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230</v>
      </c>
      <c r="H6" s="31" t="s">
        <v>354</v>
      </c>
      <c r="I6" s="31" t="s">
        <v>379</v>
      </c>
      <c r="J6" s="31" t="s">
        <v>136</v>
      </c>
      <c r="K6" s="31"/>
      <c r="L6">
        <v>36</v>
      </c>
      <c r="O6" s="40"/>
      <c r="P6" s="126" t="e">
        <f>B54</f>
        <v>#REF!</v>
      </c>
      <c r="Q6" s="126">
        <f>SUMIF(D34:D53,L3,C34:C53)</f>
        <v>0</v>
      </c>
      <c r="R6" s="126" t="e">
        <f>E54</f>
        <v>#REF!</v>
      </c>
      <c r="S6" s="126" t="e">
        <f>F54</f>
        <v>#REF!</v>
      </c>
      <c r="T6" s="126" t="e">
        <f>G56</f>
        <v>#REF!</v>
      </c>
      <c r="U6" s="77" t="e">
        <f>H54</f>
        <v>#REF!</v>
      </c>
      <c r="V6" s="77" t="e">
        <f>I56</f>
        <v>#REF!</v>
      </c>
    </row>
    <row r="7" spans="1:23">
      <c r="A7" s="35"/>
      <c r="B7" s="31" t="s">
        <v>107</v>
      </c>
      <c r="C7" s="31" t="s">
        <v>231</v>
      </c>
      <c r="D7" s="31" t="s">
        <v>232</v>
      </c>
      <c r="E7" s="31" t="s">
        <v>233</v>
      </c>
      <c r="F7" s="31" t="s">
        <v>234</v>
      </c>
      <c r="G7" s="31" t="s">
        <v>235</v>
      </c>
      <c r="H7" s="31" t="s">
        <v>355</v>
      </c>
      <c r="I7" s="31" t="s">
        <v>380</v>
      </c>
      <c r="O7" s="40"/>
      <c r="P7" s="40"/>
      <c r="Q7" s="40" t="s">
        <v>39</v>
      </c>
      <c r="R7" s="40"/>
      <c r="S7" s="40"/>
      <c r="T7" s="40"/>
    </row>
    <row r="8" spans="1:23">
      <c r="A8" s="35"/>
      <c r="B8" s="31" t="s">
        <v>109</v>
      </c>
      <c r="C8" s="31" t="s">
        <v>236</v>
      </c>
      <c r="D8" s="31" t="s">
        <v>237</v>
      </c>
      <c r="E8" s="31" t="s">
        <v>238</v>
      </c>
      <c r="F8" s="31" t="s">
        <v>239</v>
      </c>
      <c r="G8" s="31" t="s">
        <v>240</v>
      </c>
      <c r="H8" s="31" t="s">
        <v>356</v>
      </c>
      <c r="I8" s="31" t="s">
        <v>381</v>
      </c>
      <c r="O8" s="40"/>
      <c r="P8" s="40"/>
      <c r="Q8" s="126">
        <f>SUMIF(D34:D53,L4,C34:C53)</f>
        <v>0</v>
      </c>
      <c r="R8" s="40"/>
      <c r="S8" s="40"/>
      <c r="T8" s="40"/>
      <c r="U8" s="40"/>
      <c r="V8" s="40"/>
      <c r="W8" s="40"/>
    </row>
    <row r="9" spans="1:23">
      <c r="A9" s="35"/>
      <c r="B9" s="31" t="s">
        <v>110</v>
      </c>
      <c r="C9" s="31" t="s">
        <v>241</v>
      </c>
      <c r="D9" s="31" t="s">
        <v>242</v>
      </c>
      <c r="E9" s="31" t="s">
        <v>243</v>
      </c>
      <c r="F9" s="31" t="s">
        <v>244</v>
      </c>
      <c r="G9" s="31" t="s">
        <v>245</v>
      </c>
      <c r="H9" s="31" t="s">
        <v>357</v>
      </c>
      <c r="I9" s="31" t="s">
        <v>382</v>
      </c>
      <c r="O9" s="40"/>
      <c r="P9" s="40"/>
      <c r="Q9" s="40" t="s">
        <v>41</v>
      </c>
      <c r="R9" s="40"/>
      <c r="S9" s="40"/>
      <c r="T9" s="40"/>
      <c r="U9" s="40"/>
      <c r="V9" s="40"/>
      <c r="W9" s="40"/>
    </row>
    <row r="10" spans="1:23">
      <c r="A10" s="35"/>
      <c r="B10" s="31" t="s">
        <v>111</v>
      </c>
      <c r="C10" s="31" t="s">
        <v>246</v>
      </c>
      <c r="D10" s="31" t="s">
        <v>247</v>
      </c>
      <c r="E10" s="31" t="s">
        <v>248</v>
      </c>
      <c r="F10" s="31" t="s">
        <v>249</v>
      </c>
      <c r="G10" s="31" t="s">
        <v>250</v>
      </c>
      <c r="H10" s="31" t="s">
        <v>358</v>
      </c>
      <c r="I10" s="31" t="s">
        <v>383</v>
      </c>
      <c r="O10" s="40"/>
      <c r="P10" s="40"/>
      <c r="Q10" s="126">
        <f>SUMIF(D34:D53,L5,C34:C53)</f>
        <v>0</v>
      </c>
      <c r="R10" s="40"/>
      <c r="S10" s="40"/>
      <c r="T10" s="40"/>
      <c r="U10" s="40"/>
      <c r="V10" s="40"/>
      <c r="W10" s="40"/>
    </row>
    <row r="11" spans="1:23">
      <c r="A11" s="35"/>
      <c r="B11" s="31" t="s">
        <v>112</v>
      </c>
      <c r="C11" s="31" t="s">
        <v>251</v>
      </c>
      <c r="D11" s="31" t="s">
        <v>252</v>
      </c>
      <c r="E11" s="31" t="s">
        <v>253</v>
      </c>
      <c r="F11" s="31" t="s">
        <v>254</v>
      </c>
      <c r="G11" s="31" t="s">
        <v>255</v>
      </c>
      <c r="H11" s="31" t="s">
        <v>359</v>
      </c>
      <c r="I11" s="31" t="s">
        <v>384</v>
      </c>
      <c r="Q11" t="s">
        <v>42</v>
      </c>
    </row>
    <row r="12" spans="1:23">
      <c r="A12" s="35"/>
      <c r="B12" s="31" t="s">
        <v>113</v>
      </c>
      <c r="C12" s="31" t="s">
        <v>256</v>
      </c>
      <c r="D12" s="31" t="s">
        <v>257</v>
      </c>
      <c r="E12" s="31" t="s">
        <v>258</v>
      </c>
      <c r="F12" s="31" t="s">
        <v>259</v>
      </c>
      <c r="G12" s="31" t="s">
        <v>260</v>
      </c>
      <c r="H12" s="31" t="s">
        <v>360</v>
      </c>
      <c r="I12" s="31" t="s">
        <v>385</v>
      </c>
      <c r="Q12" s="77">
        <f>SUMIF(D34:D53,L6,C34:C53)</f>
        <v>0</v>
      </c>
    </row>
    <row r="13" spans="1:23">
      <c r="A13" s="35"/>
      <c r="B13" s="31" t="s">
        <v>114</v>
      </c>
      <c r="C13" s="31" t="s">
        <v>261</v>
      </c>
      <c r="D13" s="31" t="s">
        <v>262</v>
      </c>
      <c r="E13" s="31" t="s">
        <v>263</v>
      </c>
      <c r="F13" s="31" t="s">
        <v>264</v>
      </c>
      <c r="G13" s="31" t="s">
        <v>265</v>
      </c>
      <c r="H13" s="31" t="s">
        <v>361</v>
      </c>
      <c r="I13" s="31" t="s">
        <v>386</v>
      </c>
    </row>
    <row r="14" spans="1:23">
      <c r="A14" s="35"/>
      <c r="B14" s="31" t="s">
        <v>115</v>
      </c>
      <c r="C14" s="31" t="s">
        <v>266</v>
      </c>
      <c r="D14" s="31" t="s">
        <v>267</v>
      </c>
      <c r="E14" s="31" t="s">
        <v>268</v>
      </c>
      <c r="F14" s="31" t="s">
        <v>269</v>
      </c>
      <c r="G14" s="31" t="s">
        <v>270</v>
      </c>
      <c r="H14" s="31" t="s">
        <v>362</v>
      </c>
      <c r="I14" s="31" t="s">
        <v>387</v>
      </c>
    </row>
    <row r="15" spans="1:23">
      <c r="A15" s="35"/>
      <c r="B15" s="31" t="s">
        <v>116</v>
      </c>
      <c r="C15" s="31" t="s">
        <v>271</v>
      </c>
      <c r="D15" s="31" t="s">
        <v>272</v>
      </c>
      <c r="E15" s="31" t="s">
        <v>273</v>
      </c>
      <c r="F15" s="31" t="s">
        <v>274</v>
      </c>
      <c r="G15" s="31" t="s">
        <v>275</v>
      </c>
      <c r="H15" s="31" t="s">
        <v>363</v>
      </c>
      <c r="I15" s="31" t="s">
        <v>388</v>
      </c>
    </row>
    <row r="16" spans="1:23">
      <c r="A16" s="35"/>
      <c r="B16" s="31" t="s">
        <v>117</v>
      </c>
      <c r="C16" s="31" t="s">
        <v>276</v>
      </c>
      <c r="D16" s="31" t="s">
        <v>277</v>
      </c>
      <c r="E16" s="31" t="s">
        <v>278</v>
      </c>
      <c r="F16" s="31" t="s">
        <v>279</v>
      </c>
      <c r="G16" s="31" t="s">
        <v>280</v>
      </c>
      <c r="H16" s="31" t="s">
        <v>364</v>
      </c>
      <c r="I16" s="31" t="s">
        <v>389</v>
      </c>
    </row>
    <row r="17" spans="1:9">
      <c r="A17" s="35"/>
      <c r="B17" s="31" t="s">
        <v>118</v>
      </c>
      <c r="C17" s="31" t="s">
        <v>281</v>
      </c>
      <c r="D17" s="31" t="s">
        <v>282</v>
      </c>
      <c r="E17" s="31" t="s">
        <v>283</v>
      </c>
      <c r="F17" s="31" t="s">
        <v>284</v>
      </c>
      <c r="G17" s="31" t="s">
        <v>285</v>
      </c>
      <c r="H17" s="31" t="s">
        <v>365</v>
      </c>
      <c r="I17" s="31" t="s">
        <v>390</v>
      </c>
    </row>
    <row r="18" spans="1:9">
      <c r="A18" s="35"/>
      <c r="B18" s="31" t="s">
        <v>119</v>
      </c>
      <c r="C18" s="31" t="s">
        <v>286</v>
      </c>
      <c r="D18" s="31" t="s">
        <v>287</v>
      </c>
      <c r="E18" s="31" t="s">
        <v>288</v>
      </c>
      <c r="F18" s="31" t="s">
        <v>289</v>
      </c>
      <c r="G18" s="31" t="s">
        <v>290</v>
      </c>
      <c r="H18" s="31" t="s">
        <v>366</v>
      </c>
      <c r="I18" s="31" t="s">
        <v>391</v>
      </c>
    </row>
    <row r="19" spans="1:9">
      <c r="A19" s="35"/>
      <c r="B19" s="31" t="s">
        <v>120</v>
      </c>
      <c r="C19" s="31" t="s">
        <v>291</v>
      </c>
      <c r="D19" s="31" t="s">
        <v>292</v>
      </c>
      <c r="E19" s="31" t="s">
        <v>293</v>
      </c>
      <c r="F19" s="31" t="s">
        <v>294</v>
      </c>
      <c r="G19" s="31" t="s">
        <v>295</v>
      </c>
      <c r="H19" s="31" t="s">
        <v>367</v>
      </c>
      <c r="I19" s="31" t="s">
        <v>392</v>
      </c>
    </row>
    <row r="20" spans="1:9">
      <c r="A20" s="35"/>
      <c r="B20" s="31" t="s">
        <v>121</v>
      </c>
      <c r="C20" s="31" t="s">
        <v>296</v>
      </c>
      <c r="D20" s="31" t="s">
        <v>297</v>
      </c>
      <c r="E20" s="31" t="s">
        <v>298</v>
      </c>
      <c r="F20" s="31" t="s">
        <v>299</v>
      </c>
      <c r="G20" s="31" t="s">
        <v>300</v>
      </c>
      <c r="H20" s="31" t="s">
        <v>368</v>
      </c>
      <c r="I20" s="31" t="s">
        <v>393</v>
      </c>
    </row>
    <row r="21" spans="1:9">
      <c r="A21" s="35"/>
      <c r="B21" s="31" t="s">
        <v>122</v>
      </c>
      <c r="C21" s="31" t="s">
        <v>301</v>
      </c>
      <c r="D21" s="31" t="s">
        <v>302</v>
      </c>
      <c r="E21" s="31" t="s">
        <v>303</v>
      </c>
      <c r="F21" s="31" t="s">
        <v>304</v>
      </c>
      <c r="G21" s="31" t="s">
        <v>305</v>
      </c>
      <c r="H21" s="31" t="s">
        <v>369</v>
      </c>
      <c r="I21" s="31" t="s">
        <v>394</v>
      </c>
    </row>
    <row r="22" spans="1:9">
      <c r="A22" s="35"/>
      <c r="B22" s="31" t="s">
        <v>123</v>
      </c>
      <c r="C22" s="31" t="s">
        <v>306</v>
      </c>
      <c r="D22" s="31" t="s">
        <v>307</v>
      </c>
      <c r="E22" s="31" t="s">
        <v>308</v>
      </c>
      <c r="F22" s="31" t="s">
        <v>309</v>
      </c>
      <c r="G22" s="31" t="s">
        <v>310</v>
      </c>
      <c r="H22" s="31" t="s">
        <v>370</v>
      </c>
      <c r="I22" s="31" t="s">
        <v>395</v>
      </c>
    </row>
    <row r="23" spans="1:9">
      <c r="A23" s="35"/>
      <c r="B23" s="31" t="s">
        <v>124</v>
      </c>
      <c r="C23" s="31" t="s">
        <v>100</v>
      </c>
      <c r="D23" s="31" t="s">
        <v>311</v>
      </c>
      <c r="E23" s="31" t="s">
        <v>312</v>
      </c>
      <c r="F23" s="31" t="s">
        <v>313</v>
      </c>
      <c r="G23" s="31" t="s">
        <v>314</v>
      </c>
      <c r="H23" s="31" t="s">
        <v>371</v>
      </c>
      <c r="I23" s="31" t="s">
        <v>396</v>
      </c>
    </row>
    <row r="24" spans="1:9">
      <c r="A24" s="35"/>
      <c r="B24" s="31" t="s">
        <v>125</v>
      </c>
      <c r="C24" s="31" t="s">
        <v>102</v>
      </c>
      <c r="D24" s="31" t="s">
        <v>315</v>
      </c>
      <c r="E24" s="31" t="s">
        <v>316</v>
      </c>
      <c r="F24" s="31" t="s">
        <v>317</v>
      </c>
      <c r="G24" s="31" t="s">
        <v>318</v>
      </c>
      <c r="H24" s="31" t="s">
        <v>372</v>
      </c>
      <c r="I24" s="31" t="s">
        <v>397</v>
      </c>
    </row>
    <row r="25" spans="1:9">
      <c r="A25" s="35"/>
      <c r="B25" s="31" t="s">
        <v>126</v>
      </c>
      <c r="C25" s="31" t="s">
        <v>104</v>
      </c>
      <c r="D25" s="31" t="s">
        <v>319</v>
      </c>
      <c r="E25" s="31" t="s">
        <v>320</v>
      </c>
      <c r="F25" s="31" t="s">
        <v>321</v>
      </c>
      <c r="G25" s="31" t="s">
        <v>322</v>
      </c>
      <c r="H25" s="31" t="s">
        <v>373</v>
      </c>
      <c r="I25" s="31" t="s">
        <v>398</v>
      </c>
    </row>
    <row r="26" spans="1:9">
      <c r="A26" s="35"/>
      <c r="B26" s="31" t="s">
        <v>127</v>
      </c>
      <c r="C26" s="31" t="s">
        <v>106</v>
      </c>
      <c r="D26" s="31" t="s">
        <v>323</v>
      </c>
      <c r="E26" s="31" t="s">
        <v>324</v>
      </c>
      <c r="F26" s="31" t="s">
        <v>325</v>
      </c>
      <c r="G26" s="31" t="s">
        <v>326</v>
      </c>
      <c r="H26" s="31" t="s">
        <v>374</v>
      </c>
      <c r="I26" s="31" t="s">
        <v>399</v>
      </c>
    </row>
    <row r="27" spans="1:9">
      <c r="A27" s="35"/>
      <c r="B27" s="31" t="s">
        <v>128</v>
      </c>
      <c r="C27" s="31" t="s">
        <v>108</v>
      </c>
      <c r="D27" s="31" t="s">
        <v>327</v>
      </c>
      <c r="E27" s="31" t="s">
        <v>328</v>
      </c>
      <c r="F27" s="31" t="s">
        <v>329</v>
      </c>
      <c r="G27" s="31" t="s">
        <v>330</v>
      </c>
      <c r="H27" s="31" t="s">
        <v>375</v>
      </c>
      <c r="I27" s="31" t="s">
        <v>400</v>
      </c>
    </row>
    <row r="29" spans="1:9">
      <c r="A29" t="s">
        <v>154</v>
      </c>
    </row>
    <row r="33" spans="1:10" ht="26.25">
      <c r="B33" s="42" t="s">
        <v>140</v>
      </c>
      <c r="C33" s="42" t="s">
        <v>30</v>
      </c>
      <c r="D33" s="127" t="s">
        <v>131</v>
      </c>
      <c r="E33" s="42" t="s">
        <v>139</v>
      </c>
      <c r="F33" s="42" t="s">
        <v>130</v>
      </c>
      <c r="G33" s="43" t="s">
        <v>142</v>
      </c>
      <c r="H33" s="42" t="s">
        <v>141</v>
      </c>
      <c r="I33" s="42" t="s">
        <v>143</v>
      </c>
      <c r="J33" s="122"/>
    </row>
    <row r="34" spans="1:10">
      <c r="A34">
        <v>1</v>
      </c>
      <c r="B34" s="49" t="e">
        <f>IF(#REF!&gt;0,ROUNDUP(#REF!,0),0)</f>
        <v>#REF!</v>
      </c>
      <c r="C34" s="121" t="e">
        <f>IF(#REF!&gt;0,ROUNDUP(IF(OR(Snap=TRUE,Multiple=TRUE),#REF!*70/36,#REF!+4/36),0),0)</f>
        <v>#REF!</v>
      </c>
      <c r="D34" s="128" t="e">
        <f>#REF!</f>
        <v>#REF!</v>
      </c>
      <c r="E34" s="121" t="e">
        <f>IF(#REF!&gt;0,#REF!*2,0)</f>
        <v>#REF!</v>
      </c>
      <c r="F34" s="121" t="e">
        <f>IF(#REF!&gt;0,IF(Snap=TRUE,#REF!*11,IF(Multiple=TRUE,#REF!*9,#REF!/8+1)),0)</f>
        <v>#REF!</v>
      </c>
      <c r="G34" s="121" t="e">
        <f>IF(#REF!=TRUE,IF(Multiple=TRUE,72*#REF!,IF(#REF!="RR",#REF!+4,72*#REF!)))</f>
        <v>#REF!</v>
      </c>
      <c r="H34" s="121" t="e">
        <f>IF(#REF!&gt;0,#REF!*15,0)</f>
        <v>#REF!</v>
      </c>
      <c r="I34" s="121" t="e">
        <f>IF(#REF!&gt;0,IF(Snap=TRUE,#REF!*66+4,0),0)</f>
        <v>#REF!</v>
      </c>
      <c r="J34" s="121"/>
    </row>
    <row r="35" spans="1:10">
      <c r="A35">
        <v>2</v>
      </c>
      <c r="B35" s="49" t="e">
        <f>IF(#REF!&gt;0,ROUNDUP(#REF!,0),0)</f>
        <v>#REF!</v>
      </c>
      <c r="C35" s="121" t="e">
        <f>IF(#REF!&gt;0,ROUNDUP(IF(OR(Snap=TRUE,Multiple=TRUE),#REF!*70/36,#REF!+4/36),0),0)</f>
        <v>#REF!</v>
      </c>
      <c r="D35" s="128" t="e">
        <f>#REF!</f>
        <v>#REF!</v>
      </c>
      <c r="E35" s="121" t="e">
        <f>IF(#REF!&gt;0,#REF!*2,0)</f>
        <v>#REF!</v>
      </c>
      <c r="F35" s="121" t="e">
        <f>IF(#REF!&gt;0,IF(Snap=TRUE,#REF!*11,IF(Multiple=TRUE,#REF!*9,#REF!/8+1)),0)</f>
        <v>#REF!</v>
      </c>
      <c r="G35" s="121" t="e">
        <f>IF(#REF!=TRUE,IF(Multiple=TRUE,72*#REF!,IF(#REF!="RR",#REF!+4,72*#REF!)))</f>
        <v>#REF!</v>
      </c>
      <c r="H35" s="121" t="e">
        <f>IF(#REF!&gt;0,#REF!*15,0)</f>
        <v>#REF!</v>
      </c>
      <c r="I35" s="121" t="e">
        <f>IF(#REF!&gt;0,IF(Snap=TRUE,#REF!*66+4,0),0)</f>
        <v>#REF!</v>
      </c>
      <c r="J35" s="121"/>
    </row>
    <row r="36" spans="1:10">
      <c r="A36">
        <v>3</v>
      </c>
      <c r="B36" s="49" t="e">
        <f>IF(#REF!&gt;0,ROUNDUP(#REF!,0),0)</f>
        <v>#REF!</v>
      </c>
      <c r="C36" s="121" t="e">
        <f>IF(#REF!&gt;0,ROUNDUP(IF(OR(Snap=TRUE,Multiple=TRUE),#REF!*70/36,#REF!+4/36),0),0)</f>
        <v>#REF!</v>
      </c>
      <c r="D36" s="128" t="e">
        <f>#REF!</f>
        <v>#REF!</v>
      </c>
      <c r="E36" s="121" t="e">
        <f>IF(#REF!&gt;0,#REF!*2,0)</f>
        <v>#REF!</v>
      </c>
      <c r="F36" s="121" t="e">
        <f>IF(#REF!&gt;0,IF(Snap=TRUE,#REF!*11,IF(Multiple=TRUE,#REF!*9,#REF!/8+1)),0)</f>
        <v>#REF!</v>
      </c>
      <c r="G36" s="121" t="e">
        <f>IF(#REF!=TRUE,IF(Multiple=TRUE,72*#REF!,IF(#REF!="RR",#REF!+4,72*#REF!)))</f>
        <v>#REF!</v>
      </c>
      <c r="H36" s="121" t="e">
        <f>IF(#REF!&gt;0,#REF!*15,0)</f>
        <v>#REF!</v>
      </c>
      <c r="I36" s="121" t="e">
        <f>IF(#REF!&gt;0,IF(Snap=TRUE,#REF!*66+4,0),0)</f>
        <v>#REF!</v>
      </c>
      <c r="J36" s="121"/>
    </row>
    <row r="37" spans="1:10">
      <c r="A37">
        <v>4</v>
      </c>
      <c r="B37" s="49" t="e">
        <f>IF(#REF!&gt;0,ROUNDUP(#REF!,0),0)</f>
        <v>#REF!</v>
      </c>
      <c r="C37" s="121" t="e">
        <f>IF(#REF!&gt;0,ROUNDUP(IF(OR(Snap=TRUE,Multiple=TRUE),#REF!*70/36,#REF!+4/36),0),0)</f>
        <v>#REF!</v>
      </c>
      <c r="D37" s="128" t="e">
        <f>#REF!</f>
        <v>#REF!</v>
      </c>
      <c r="E37" s="121" t="e">
        <f>IF(#REF!&gt;0,#REF!*2,0)</f>
        <v>#REF!</v>
      </c>
      <c r="F37" s="121" t="e">
        <f>IF(#REF!&gt;0,IF(Snap=TRUE,#REF!*11,IF(Multiple=TRUE,#REF!*9,#REF!/8+1)),0)</f>
        <v>#REF!</v>
      </c>
      <c r="G37" s="121" t="e">
        <f>IF(#REF!=TRUE,IF(Multiple=TRUE,72*#REF!,IF(#REF!="RR",#REF!+4,72*#REF!)))</f>
        <v>#REF!</v>
      </c>
      <c r="H37" s="121" t="e">
        <f>IF(#REF!&gt;0,#REF!*15,0)</f>
        <v>#REF!</v>
      </c>
      <c r="I37" s="121" t="e">
        <f>IF(#REF!&gt;0,IF(Snap=TRUE,#REF!*66+4,0),0)</f>
        <v>#REF!</v>
      </c>
      <c r="J37" s="121"/>
    </row>
    <row r="38" spans="1:10">
      <c r="A38">
        <v>5</v>
      </c>
      <c r="B38" s="49" t="e">
        <f>IF(#REF!&gt;0,ROUNDUP(#REF!,0),0)</f>
        <v>#REF!</v>
      </c>
      <c r="C38" s="121" t="e">
        <f>IF(#REF!&gt;0,ROUNDUP(IF(OR(Snap=TRUE,Multiple=TRUE),#REF!*70/36,#REF!+4/36),0),0)</f>
        <v>#REF!</v>
      </c>
      <c r="D38" s="128" t="e">
        <f>#REF!</f>
        <v>#REF!</v>
      </c>
      <c r="E38" s="121" t="e">
        <f>IF(#REF!&gt;0,#REF!*2,0)</f>
        <v>#REF!</v>
      </c>
      <c r="F38" s="121" t="e">
        <f>IF(#REF!&gt;0,IF(Snap=TRUE,#REF!*11,IF(Multiple=TRUE,#REF!*9,#REF!/8+1)),0)</f>
        <v>#REF!</v>
      </c>
      <c r="G38" s="121" t="e">
        <f>IF(#REF!=TRUE,IF(Multiple=TRUE,72*#REF!,IF(#REF!="RR",#REF!+4,72*#REF!)))</f>
        <v>#REF!</v>
      </c>
      <c r="H38" s="121" t="e">
        <f>IF(#REF!&gt;0,#REF!*15,0)</f>
        <v>#REF!</v>
      </c>
      <c r="I38" s="121" t="e">
        <f>IF(#REF!&gt;0,IF(Snap=TRUE,#REF!*66+4,0),0)</f>
        <v>#REF!</v>
      </c>
      <c r="J38" s="121"/>
    </row>
    <row r="39" spans="1:10">
      <c r="A39">
        <v>6</v>
      </c>
      <c r="B39" s="49" t="e">
        <f>IF(#REF!&gt;0,ROUNDUP(#REF!,0),0)</f>
        <v>#REF!</v>
      </c>
      <c r="C39" s="121" t="e">
        <f>IF(#REF!&gt;0,ROUNDUP(IF(OR(Snap=TRUE,Multiple=TRUE),#REF!*70/36,#REF!+4/36),0),0)</f>
        <v>#REF!</v>
      </c>
      <c r="D39" s="128" t="e">
        <f>#REF!</f>
        <v>#REF!</v>
      </c>
      <c r="E39" s="121" t="e">
        <f>IF(#REF!&gt;0,#REF!*2,0)</f>
        <v>#REF!</v>
      </c>
      <c r="F39" s="121" t="e">
        <f>IF(#REF!&gt;0,IF(Snap=TRUE,#REF!*11,IF(Multiple=TRUE,#REF!*9,#REF!/8+1)),0)</f>
        <v>#REF!</v>
      </c>
      <c r="G39" s="121" t="e">
        <f>IF(#REF!=TRUE,IF(Multiple=TRUE,72*#REF!,IF(#REF!="RR",#REF!+4,72*#REF!)))</f>
        <v>#REF!</v>
      </c>
      <c r="H39" s="121" t="e">
        <f>IF(#REF!&gt;0,#REF!*15,0)</f>
        <v>#REF!</v>
      </c>
      <c r="I39" s="121" t="e">
        <f>IF(#REF!&gt;0,IF(Snap=TRUE,#REF!*66+4,0),0)</f>
        <v>#REF!</v>
      </c>
      <c r="J39" s="121"/>
    </row>
    <row r="40" spans="1:10">
      <c r="A40">
        <v>7</v>
      </c>
      <c r="B40" s="49" t="e">
        <f>IF(#REF!&gt;0,ROUNDUP(#REF!,0),0)</f>
        <v>#REF!</v>
      </c>
      <c r="C40" s="121" t="e">
        <f>IF(#REF!&gt;0,ROUNDUP(IF(OR(Snap=TRUE,Multiple=TRUE),#REF!*70/36,#REF!+4/36),0),0)</f>
        <v>#REF!</v>
      </c>
      <c r="D40" s="128" t="e">
        <f>#REF!</f>
        <v>#REF!</v>
      </c>
      <c r="E40" s="121" t="e">
        <f>IF(#REF!&gt;0,#REF!*2,0)</f>
        <v>#REF!</v>
      </c>
      <c r="F40" s="121" t="e">
        <f>IF(#REF!&gt;0,IF(Snap=TRUE,#REF!*11,IF(Multiple=TRUE,#REF!*9,#REF!/8+1)),0)</f>
        <v>#REF!</v>
      </c>
      <c r="G40" s="121" t="e">
        <f>IF(#REF!=TRUE,IF(Multiple=TRUE,72*#REF!,IF(#REF!="RR",#REF!+4,72*#REF!)))</f>
        <v>#REF!</v>
      </c>
      <c r="H40" s="121" t="e">
        <f>IF(#REF!&gt;0,#REF!*15,0)</f>
        <v>#REF!</v>
      </c>
      <c r="I40" s="121" t="e">
        <f>IF(#REF!&gt;0,IF(Snap=TRUE,#REF!*66+4,0),0)</f>
        <v>#REF!</v>
      </c>
      <c r="J40" s="121"/>
    </row>
    <row r="41" spans="1:10">
      <c r="A41">
        <v>8</v>
      </c>
      <c r="B41" s="49" t="e">
        <f>IF(#REF!&gt;0,ROUNDUP(#REF!,0),0)</f>
        <v>#REF!</v>
      </c>
      <c r="C41" s="121" t="e">
        <f>IF(#REF!&gt;0,ROUNDUP(IF(OR(Snap=TRUE,Multiple=TRUE),#REF!*70/36,#REF!+4/36),0),0)</f>
        <v>#REF!</v>
      </c>
      <c r="D41" s="128" t="e">
        <f>#REF!</f>
        <v>#REF!</v>
      </c>
      <c r="E41" s="121" t="e">
        <f>IF(#REF!&gt;0,#REF!*2,0)</f>
        <v>#REF!</v>
      </c>
      <c r="F41" s="121" t="e">
        <f>IF(#REF!&gt;0,IF(Snap=TRUE,#REF!*11,IF(Multiple=TRUE,#REF!*9,#REF!/8+1)),0)</f>
        <v>#REF!</v>
      </c>
      <c r="G41" s="121" t="e">
        <f>IF(#REF!=TRUE,IF(Multiple=TRUE,72*#REF!,IF(#REF!="RR",#REF!+4,72*#REF!)))</f>
        <v>#REF!</v>
      </c>
      <c r="H41" s="121" t="e">
        <f>IF(#REF!&gt;0,#REF!*15,0)</f>
        <v>#REF!</v>
      </c>
      <c r="I41" s="121" t="e">
        <f>IF(#REF!&gt;0,IF(Snap=TRUE,#REF!*66+4,0),0)</f>
        <v>#REF!</v>
      </c>
      <c r="J41" s="121"/>
    </row>
    <row r="42" spans="1:10">
      <c r="A42">
        <v>9</v>
      </c>
      <c r="B42" s="49" t="e">
        <f>IF(#REF!&gt;0,ROUNDUP(#REF!,0),0)</f>
        <v>#REF!</v>
      </c>
      <c r="C42" s="121" t="e">
        <f>IF(#REF!&gt;0,ROUNDUP(IF(OR(Snap=TRUE,Multiple=TRUE),#REF!*70/36,#REF!+4/36),0),0)</f>
        <v>#REF!</v>
      </c>
      <c r="D42" s="128" t="e">
        <f>#REF!</f>
        <v>#REF!</v>
      </c>
      <c r="E42" s="121" t="e">
        <f>IF(#REF!&gt;0,#REF!*2,0)</f>
        <v>#REF!</v>
      </c>
      <c r="F42" s="121" t="e">
        <f>IF(#REF!&gt;0,IF(Snap=TRUE,#REF!*11,IF(Multiple=TRUE,#REF!*9,#REF!/8+1)),0)</f>
        <v>#REF!</v>
      </c>
      <c r="G42" s="121" t="e">
        <f>IF(#REF!=TRUE,IF(Multiple=TRUE,72*#REF!,IF(#REF!="RR",#REF!+4,72*#REF!)))</f>
        <v>#REF!</v>
      </c>
      <c r="H42" s="121" t="e">
        <f>IF(#REF!&gt;0,#REF!*15,0)</f>
        <v>#REF!</v>
      </c>
      <c r="I42" s="121" t="e">
        <f>IF(#REF!&gt;0,IF(Snap=TRUE,#REF!*66+4,0),0)</f>
        <v>#REF!</v>
      </c>
      <c r="J42" s="121"/>
    </row>
    <row r="43" spans="1:10">
      <c r="A43">
        <v>10</v>
      </c>
      <c r="B43" s="49" t="e">
        <f>IF(#REF!&gt;0,ROUNDUP(#REF!,0),0)</f>
        <v>#REF!</v>
      </c>
      <c r="C43" s="121" t="e">
        <f>IF(#REF!&gt;0,ROUNDUP(IF(OR(Snap=TRUE,Multiple=TRUE),#REF!*70/36,#REF!+4/36),0),0)</f>
        <v>#REF!</v>
      </c>
      <c r="D43" s="128" t="e">
        <f>#REF!</f>
        <v>#REF!</v>
      </c>
      <c r="E43" s="121" t="e">
        <f>IF(#REF!&gt;0,#REF!*2,0)</f>
        <v>#REF!</v>
      </c>
      <c r="F43" s="121" t="e">
        <f>IF(#REF!&gt;0,IF(Snap=TRUE,#REF!*11,IF(Multiple=TRUE,#REF!*9,#REF!/8+1)),0)</f>
        <v>#REF!</v>
      </c>
      <c r="G43" s="121" t="e">
        <f>IF(#REF!=TRUE,IF(Multiple=TRUE,72*#REF!,IF(#REF!="RR",#REF!+4,72*#REF!)))</f>
        <v>#REF!</v>
      </c>
      <c r="H43" s="121" t="e">
        <f>IF(#REF!&gt;0,#REF!*15,0)</f>
        <v>#REF!</v>
      </c>
      <c r="I43" s="121" t="e">
        <f>IF(#REF!&gt;0,IF(Snap=TRUE,#REF!*66+4,0),0)</f>
        <v>#REF!</v>
      </c>
      <c r="J43" s="121"/>
    </row>
    <row r="44" spans="1:10">
      <c r="A44">
        <v>11</v>
      </c>
      <c r="B44" s="49" t="e">
        <f>IF(#REF!&gt;0,ROUNDUP(#REF!,0),0)</f>
        <v>#REF!</v>
      </c>
      <c r="C44" s="121" t="e">
        <f>IF(#REF!&gt;0,ROUNDUP(IF(OR(Snap=TRUE,Multiple=TRUE),#REF!*70/36,#REF!+4/36),0),0)</f>
        <v>#REF!</v>
      </c>
      <c r="D44" s="128" t="e">
        <f>#REF!</f>
        <v>#REF!</v>
      </c>
      <c r="E44" s="121" t="e">
        <f>IF(#REF!&gt;0,#REF!*2,0)</f>
        <v>#REF!</v>
      </c>
      <c r="F44" s="121" t="e">
        <f>IF(#REF!&gt;0,IF(Snap=TRUE,#REF!*11,IF(Multiple=TRUE,#REF!*9,#REF!/8+1)),0)</f>
        <v>#REF!</v>
      </c>
      <c r="G44" s="121" t="e">
        <f>IF(#REF!=TRUE,IF(Multiple=TRUE,72*#REF!,IF(#REF!="RR",#REF!+4,72*#REF!)))</f>
        <v>#REF!</v>
      </c>
      <c r="H44" s="121" t="e">
        <f>IF(#REF!&gt;0,#REF!*15,0)</f>
        <v>#REF!</v>
      </c>
      <c r="I44" s="121" t="e">
        <f>IF(#REF!&gt;0,IF(Snap=TRUE,#REF!*66+4,0),0)</f>
        <v>#REF!</v>
      </c>
      <c r="J44" s="121"/>
    </row>
    <row r="45" spans="1:10">
      <c r="A45">
        <v>12</v>
      </c>
      <c r="B45" s="49" t="e">
        <f>IF(#REF!&gt;0,ROUNDUP(#REF!,0),0)</f>
        <v>#REF!</v>
      </c>
      <c r="C45" s="121" t="e">
        <f>IF(#REF!&gt;0,ROUNDUP(IF(OR(Snap=TRUE,Multiple=TRUE),#REF!*70/36,#REF!+4/36),0),0)</f>
        <v>#REF!</v>
      </c>
      <c r="D45" s="128" t="e">
        <f>#REF!</f>
        <v>#REF!</v>
      </c>
      <c r="E45" s="121" t="e">
        <f>IF(#REF!&gt;0,#REF!*2,0)</f>
        <v>#REF!</v>
      </c>
      <c r="F45" s="121" t="e">
        <f>IF(#REF!&gt;0,IF(Snap=TRUE,#REF!*11,IF(Multiple=TRUE,#REF!*9,#REF!/8+1)),0)</f>
        <v>#REF!</v>
      </c>
      <c r="G45" s="121" t="e">
        <f>IF(#REF!=TRUE,IF(Multiple=TRUE,72*#REF!,IF(#REF!="RR",#REF!+4,72*#REF!)))</f>
        <v>#REF!</v>
      </c>
      <c r="H45" s="121" t="e">
        <f>IF(#REF!&gt;0,#REF!*15,0)</f>
        <v>#REF!</v>
      </c>
      <c r="I45" s="121" t="e">
        <f>IF(#REF!&gt;0,IF(Snap=TRUE,#REF!*66+4,0),0)</f>
        <v>#REF!</v>
      </c>
      <c r="J45" s="121"/>
    </row>
    <row r="46" spans="1:10">
      <c r="A46">
        <v>13</v>
      </c>
      <c r="B46" s="49" t="e">
        <f>IF(#REF!&gt;0,ROUNDUP(#REF!,0),0)</f>
        <v>#REF!</v>
      </c>
      <c r="C46" s="121" t="e">
        <f>IF(#REF!&gt;0,ROUNDUP(IF(OR(Snap=TRUE,Multiple=TRUE),#REF!*70/36,#REF!+4/36),0),0)</f>
        <v>#REF!</v>
      </c>
      <c r="D46" s="128" t="e">
        <f>#REF!</f>
        <v>#REF!</v>
      </c>
      <c r="E46" s="121" t="e">
        <f>IF(#REF!&gt;0,#REF!*2,0)</f>
        <v>#REF!</v>
      </c>
      <c r="F46" s="121" t="e">
        <f>IF(#REF!&gt;0,IF(Snap=TRUE,#REF!*11,IF(Multiple=TRUE,#REF!*9,#REF!/8+1)),0)</f>
        <v>#REF!</v>
      </c>
      <c r="G46" s="121" t="e">
        <f>IF(#REF!=TRUE,IF(Multiple=TRUE,72*#REF!,IF(#REF!="RR",#REF!+4,72*#REF!)))</f>
        <v>#REF!</v>
      </c>
      <c r="H46" s="121" t="e">
        <f>IF(#REF!&gt;0,#REF!*15,0)</f>
        <v>#REF!</v>
      </c>
      <c r="I46" s="121" t="e">
        <f>IF(#REF!&gt;0,IF(Snap=TRUE,#REF!*66+4,0),0)</f>
        <v>#REF!</v>
      </c>
      <c r="J46" s="121"/>
    </row>
    <row r="47" spans="1:10">
      <c r="A47">
        <v>14</v>
      </c>
      <c r="B47" s="49" t="e">
        <f>IF(#REF!&gt;0,ROUNDUP(#REF!,0),0)</f>
        <v>#REF!</v>
      </c>
      <c r="C47" s="121" t="e">
        <f>IF(#REF!&gt;0,ROUNDUP(IF(OR(Snap=TRUE,Multiple=TRUE),#REF!*70/36,#REF!+4/36),0),0)</f>
        <v>#REF!</v>
      </c>
      <c r="D47" s="128" t="e">
        <f>#REF!</f>
        <v>#REF!</v>
      </c>
      <c r="E47" s="121" t="e">
        <f>IF(#REF!&gt;0,#REF!*2,0)</f>
        <v>#REF!</v>
      </c>
      <c r="F47" s="121" t="e">
        <f>IF(#REF!&gt;0,IF(Snap=TRUE,#REF!*11,IF(Multiple=TRUE,#REF!*9,#REF!/8+1)),0)</f>
        <v>#REF!</v>
      </c>
      <c r="G47" s="121" t="e">
        <f>IF(#REF!=TRUE,IF(Multiple=TRUE,72*#REF!,IF(#REF!="RR",#REF!+4,72*#REF!)))</f>
        <v>#REF!</v>
      </c>
      <c r="H47" s="121" t="e">
        <f>IF(#REF!&gt;0,#REF!*15,0)</f>
        <v>#REF!</v>
      </c>
      <c r="I47" s="121" t="e">
        <f>IF(#REF!&gt;0,IF(Snap=TRUE,#REF!*66+4,0),0)</f>
        <v>#REF!</v>
      </c>
      <c r="J47" s="121"/>
    </row>
    <row r="48" spans="1:10">
      <c r="A48">
        <v>15</v>
      </c>
      <c r="B48" s="49" t="e">
        <f>IF(#REF!&gt;0,ROUNDUP(#REF!,0),0)</f>
        <v>#REF!</v>
      </c>
      <c r="C48" s="121" t="e">
        <f>IF(#REF!&gt;0,ROUNDUP(IF(OR(Snap=TRUE,Multiple=TRUE),#REF!*70/36,#REF!+4/36),0),0)</f>
        <v>#REF!</v>
      </c>
      <c r="D48" s="128" t="e">
        <f>#REF!</f>
        <v>#REF!</v>
      </c>
      <c r="E48" s="121" t="e">
        <f>IF(#REF!&gt;0,#REF!*2,0)</f>
        <v>#REF!</v>
      </c>
      <c r="F48" s="121" t="e">
        <f>IF(#REF!&gt;0,IF(Snap=TRUE,#REF!*11,IF(Multiple=TRUE,#REF!*9,#REF!/8+1)),0)</f>
        <v>#REF!</v>
      </c>
      <c r="G48" s="121" t="e">
        <f>IF(#REF!=TRUE,IF(Multiple=TRUE,72*#REF!,IF(#REF!="RR",#REF!+4,72*#REF!)))</f>
        <v>#REF!</v>
      </c>
      <c r="H48" s="121" t="e">
        <f>IF(#REF!&gt;0,#REF!*15,0)</f>
        <v>#REF!</v>
      </c>
      <c r="I48" s="121" t="e">
        <f>IF(#REF!&gt;0,IF(Snap=TRUE,#REF!*66+4,0),0)</f>
        <v>#REF!</v>
      </c>
      <c r="J48" s="121"/>
    </row>
    <row r="49" spans="1:10">
      <c r="A49">
        <v>16</v>
      </c>
      <c r="B49" s="49" t="e">
        <f>IF(#REF!&gt;0,ROUNDUP(#REF!,0),0)</f>
        <v>#REF!</v>
      </c>
      <c r="C49" s="121" t="e">
        <f>IF(#REF!&gt;0,ROUNDUP(IF(OR(Snap=TRUE,Multiple=TRUE),#REF!*70/36,#REF!+4/36),0),0)</f>
        <v>#REF!</v>
      </c>
      <c r="D49" s="128" t="e">
        <f>#REF!</f>
        <v>#REF!</v>
      </c>
      <c r="E49" s="121" t="e">
        <f>IF(#REF!&gt;0,#REF!*2,0)</f>
        <v>#REF!</v>
      </c>
      <c r="F49" s="121" t="e">
        <f>IF(#REF!&gt;0,IF(Snap=TRUE,#REF!*11,IF(Multiple=TRUE,#REF!*9,#REF!/8+1)),0)</f>
        <v>#REF!</v>
      </c>
      <c r="G49" s="121" t="e">
        <f>IF(#REF!=TRUE,IF(Multiple=TRUE,72*#REF!,IF(#REF!="RR",#REF!+4,72*#REF!)))</f>
        <v>#REF!</v>
      </c>
      <c r="H49" s="121" t="e">
        <f>IF(#REF!&gt;0,#REF!*15,0)</f>
        <v>#REF!</v>
      </c>
      <c r="I49" s="121" t="e">
        <f>IF(#REF!&gt;0,IF(Snap=TRUE,#REF!*66+4,0),0)</f>
        <v>#REF!</v>
      </c>
      <c r="J49" s="121"/>
    </row>
    <row r="50" spans="1:10">
      <c r="A50">
        <v>17</v>
      </c>
      <c r="B50" s="49" t="e">
        <f>IF(#REF!&gt;0,ROUNDUP(#REF!,0),0)</f>
        <v>#REF!</v>
      </c>
      <c r="C50" s="121" t="e">
        <f>IF(#REF!&gt;0,ROUNDUP(IF(OR(Snap=TRUE,Multiple=TRUE),#REF!*70/36,#REF!+4/36),0),0)</f>
        <v>#REF!</v>
      </c>
      <c r="D50" s="128" t="e">
        <f>#REF!</f>
        <v>#REF!</v>
      </c>
      <c r="E50" s="121" t="e">
        <f>IF(#REF!&gt;0,#REF!*2,0)</f>
        <v>#REF!</v>
      </c>
      <c r="F50" s="121" t="e">
        <f>IF(#REF!&gt;0,IF(Snap=TRUE,#REF!*11,IF(Multiple=TRUE,#REF!*9,#REF!/8+1)),0)</f>
        <v>#REF!</v>
      </c>
      <c r="G50" s="121" t="e">
        <f>IF(#REF!=TRUE,IF(Multiple=TRUE,72*#REF!,IF(#REF!="RR",#REF!+4,72*#REF!)))</f>
        <v>#REF!</v>
      </c>
      <c r="H50" s="121" t="e">
        <f>IF(#REF!&gt;0,#REF!*15,0)</f>
        <v>#REF!</v>
      </c>
      <c r="I50" s="121" t="e">
        <f>IF(#REF!&gt;0,IF(Snap=TRUE,#REF!*66+4,0),0)</f>
        <v>#REF!</v>
      </c>
      <c r="J50" s="121"/>
    </row>
    <row r="51" spans="1:10">
      <c r="A51">
        <v>18</v>
      </c>
      <c r="B51" s="49" t="e">
        <f>IF(#REF!&gt;0,ROUNDUP(#REF!,0),0)</f>
        <v>#REF!</v>
      </c>
      <c r="C51" s="121" t="e">
        <f>IF(#REF!&gt;0,ROUNDUP(IF(OR(Snap=TRUE,Multiple=TRUE),#REF!*70/36,#REF!+4/36),0),0)</f>
        <v>#REF!</v>
      </c>
      <c r="D51" s="128" t="e">
        <f>#REF!</f>
        <v>#REF!</v>
      </c>
      <c r="E51" s="121" t="e">
        <f>IF(#REF!&gt;0,#REF!*2,0)</f>
        <v>#REF!</v>
      </c>
      <c r="F51" s="121" t="e">
        <f>IF(#REF!&gt;0,IF(Snap=TRUE,#REF!*11,IF(Multiple=TRUE,#REF!*9,#REF!/8+1)),0)</f>
        <v>#REF!</v>
      </c>
      <c r="G51" s="121" t="e">
        <f>IF(#REF!=TRUE,IF(Multiple=TRUE,72*#REF!,IF(#REF!="RR",#REF!+4,72*#REF!)))</f>
        <v>#REF!</v>
      </c>
      <c r="H51" s="121" t="e">
        <f>IF(#REF!&gt;0,#REF!*15,0)</f>
        <v>#REF!</v>
      </c>
      <c r="I51" s="121" t="e">
        <f>IF(#REF!&gt;0,IF(Snap=TRUE,#REF!*66+4,0),0)</f>
        <v>#REF!</v>
      </c>
      <c r="J51" s="121"/>
    </row>
    <row r="52" spans="1:10">
      <c r="A52">
        <v>19</v>
      </c>
      <c r="B52" s="49" t="e">
        <f>IF(#REF!&gt;0,ROUNDUP(#REF!,0),0)</f>
        <v>#REF!</v>
      </c>
      <c r="C52" s="121" t="e">
        <f>IF(#REF!&gt;0,ROUNDUP(IF(OR(Snap=TRUE,Multiple=TRUE),#REF!*70/36,#REF!+4/36),0),0)</f>
        <v>#REF!</v>
      </c>
      <c r="D52" s="128" t="e">
        <f>#REF!</f>
        <v>#REF!</v>
      </c>
      <c r="E52" s="121" t="e">
        <f>IF(#REF!&gt;0,#REF!*2,0)</f>
        <v>#REF!</v>
      </c>
      <c r="F52" s="121" t="e">
        <f>IF(#REF!&gt;0,IF(Snap=TRUE,#REF!*11,IF(Multiple=TRUE,#REF!*9,#REF!/8+1)),0)</f>
        <v>#REF!</v>
      </c>
      <c r="G52" s="121" t="e">
        <f>IF(#REF!=TRUE,IF(Multiple=TRUE,72*#REF!,IF(#REF!="RR",#REF!+4,72*#REF!)))</f>
        <v>#REF!</v>
      </c>
      <c r="H52" s="121" t="e">
        <f>IF(#REF!&gt;0,#REF!*15,0)</f>
        <v>#REF!</v>
      </c>
      <c r="I52" s="121" t="e">
        <f>IF(#REF!&gt;0,IF(Snap=TRUE,#REF!*66+4,0),0)</f>
        <v>#REF!</v>
      </c>
      <c r="J52" s="121"/>
    </row>
    <row r="53" spans="1:10">
      <c r="A53">
        <v>20</v>
      </c>
      <c r="B53" s="49" t="e">
        <f>IF(#REF!&gt;0,ROUNDUP(#REF!,0),0)</f>
        <v>#REF!</v>
      </c>
      <c r="C53" s="121" t="e">
        <f>IF(#REF!&gt;0,ROUNDUP(IF(OR(Snap=TRUE,Multiple=TRUE),#REF!*70/36,#REF!+4/36),0),0)</f>
        <v>#REF!</v>
      </c>
      <c r="D53" s="128" t="e">
        <f>#REF!</f>
        <v>#REF!</v>
      </c>
      <c r="E53" s="121" t="e">
        <f>IF(#REF!&gt;0,#REF!*2,0)</f>
        <v>#REF!</v>
      </c>
      <c r="F53" s="121" t="e">
        <f>IF(#REF!&gt;0,IF(Snap=TRUE,#REF!*11,IF(Multiple=TRUE,#REF!*9,#REF!/8+1)),0)</f>
        <v>#REF!</v>
      </c>
      <c r="G53" s="121" t="e">
        <f>IF(#REF!=TRUE,IF(Multiple=TRUE,72*#REF!,IF(#REF!="RR",#REF!+4,72*#REF!)))</f>
        <v>#REF!</v>
      </c>
      <c r="H53" s="121" t="e">
        <f>IF(#REF!&gt;0,#REF!*15,0)</f>
        <v>#REF!</v>
      </c>
      <c r="I53" s="121" t="e">
        <f>IF(#REF!&gt;0,IF(Snap=TRUE,#REF!*66+4,0),0)</f>
        <v>#REF!</v>
      </c>
      <c r="J53" s="121"/>
    </row>
    <row r="54" spans="1:10">
      <c r="B54" s="77" t="e">
        <f>SUM(B34:B53)</f>
        <v>#REF!</v>
      </c>
      <c r="C54" s="77" t="e">
        <f>SUM(C34:C53)</f>
        <v>#REF!</v>
      </c>
      <c r="D54" s="125"/>
      <c r="E54" s="77" t="e">
        <f>SUM(E34:E53)</f>
        <v>#REF!</v>
      </c>
      <c r="F54" s="77" t="e">
        <f>SUM(F34:F53)</f>
        <v>#REF!</v>
      </c>
      <c r="G54" s="77" t="e">
        <f>SUM(G34:G53)</f>
        <v>#REF!</v>
      </c>
      <c r="H54" s="77" t="e">
        <f>SUM(H34:H53)</f>
        <v>#REF!</v>
      </c>
      <c r="I54" s="77" t="e">
        <f>SUM(I34:I53)</f>
        <v>#REF!</v>
      </c>
      <c r="J54" s="121"/>
    </row>
    <row r="55" spans="1:10" ht="15.75" thickBot="1">
      <c r="C55" t="s">
        <v>156</v>
      </c>
      <c r="G55" t="s">
        <v>155</v>
      </c>
      <c r="I55" t="s">
        <v>155</v>
      </c>
    </row>
    <row r="56" spans="1:10" ht="15.75" thickBot="1">
      <c r="C56" s="121"/>
      <c r="D56" s="121"/>
      <c r="G56" s="123" t="e">
        <f>G54/36</f>
        <v>#REF!</v>
      </c>
      <c r="I56" s="124" t="e">
        <f>I54/36</f>
        <v>#REF!</v>
      </c>
    </row>
    <row r="57" spans="1:10">
      <c r="G57" t="s">
        <v>156</v>
      </c>
      <c r="I57" t="s">
        <v>156</v>
      </c>
    </row>
  </sheetData>
  <conditionalFormatting sqref="P6:V6">
    <cfRule type="cellIs" dxfId="3" priority="1" operator="greaterThan">
      <formula>0</formula>
    </cfRule>
  </conditionalFormatting>
  <conditionalFormatting sqref="Q8 Q10 Q12"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50FC-D761-4B04-822B-C3739046B076}">
  <dimension ref="A1:W57"/>
  <sheetViews>
    <sheetView workbookViewId="0">
      <selection activeCell="H2" sqref="H2:I27"/>
    </sheetView>
  </sheetViews>
  <sheetFormatPr defaultRowHeight="15"/>
  <cols>
    <col min="1" max="1" width="15.140625" customWidth="1"/>
    <col min="2" max="4" width="9.140625" customWidth="1"/>
    <col min="5" max="5" width="10.140625" customWidth="1"/>
    <col min="6" max="6" width="9.5703125" customWidth="1"/>
    <col min="7" max="9" width="9.140625" customWidth="1"/>
    <col min="10" max="10" width="14.42578125" customWidth="1"/>
    <col min="11" max="11" width="6.85546875" customWidth="1"/>
    <col min="12" max="13" width="9.140625" customWidth="1"/>
    <col min="16" max="22" width="12.42578125" customWidth="1"/>
    <col min="23" max="23" width="11.5703125" customWidth="1"/>
  </cols>
  <sheetData>
    <row r="1" spans="1:23">
      <c r="A1" s="31"/>
      <c r="B1" s="31"/>
      <c r="C1" s="31"/>
      <c r="D1" s="31"/>
      <c r="E1" s="31"/>
      <c r="F1" s="31"/>
      <c r="G1" s="31"/>
      <c r="L1" t="s">
        <v>131</v>
      </c>
    </row>
    <row r="2" spans="1:23" ht="23.25">
      <c r="A2" s="32" t="s">
        <v>97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t="s">
        <v>132</v>
      </c>
      <c r="O2" s="40"/>
      <c r="P2" s="40"/>
      <c r="Q2" s="41" t="s">
        <v>138</v>
      </c>
      <c r="S2" s="40"/>
      <c r="T2" s="40"/>
      <c r="U2" s="40"/>
      <c r="V2" s="40"/>
      <c r="W2" s="40"/>
    </row>
    <row r="3" spans="1:23" ht="23.25">
      <c r="A3" s="34" t="s">
        <v>98</v>
      </c>
      <c r="B3" s="31" t="s">
        <v>99</v>
      </c>
      <c r="C3" s="31" t="s">
        <v>211</v>
      </c>
      <c r="D3" s="31" t="s">
        <v>212</v>
      </c>
      <c r="E3" s="31" t="s">
        <v>213</v>
      </c>
      <c r="F3" s="31" t="s">
        <v>214</v>
      </c>
      <c r="G3" s="31" t="s">
        <v>215</v>
      </c>
      <c r="H3" s="31" t="s">
        <v>351</v>
      </c>
      <c r="I3" s="31" t="s">
        <v>376</v>
      </c>
      <c r="J3" s="31" t="s">
        <v>133</v>
      </c>
      <c r="K3" s="31"/>
      <c r="L3">
        <v>12</v>
      </c>
      <c r="O3" s="40"/>
      <c r="P3" s="40"/>
      <c r="Q3" s="40"/>
      <c r="R3" s="41"/>
      <c r="S3" s="40"/>
      <c r="T3" s="40"/>
      <c r="U3" s="40"/>
      <c r="V3" s="40"/>
      <c r="W3" s="40"/>
    </row>
    <row r="4" spans="1:23" ht="15" customHeight="1">
      <c r="A4" s="35"/>
      <c r="B4" s="31" t="s">
        <v>101</v>
      </c>
      <c r="C4" s="31" t="s">
        <v>216</v>
      </c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352</v>
      </c>
      <c r="I4" s="31" t="s">
        <v>377</v>
      </c>
      <c r="J4" s="31" t="s">
        <v>134</v>
      </c>
      <c r="K4" s="31"/>
      <c r="L4">
        <v>20</v>
      </c>
      <c r="O4" s="40"/>
      <c r="P4" s="42" t="s">
        <v>140</v>
      </c>
      <c r="Q4" s="42" t="s">
        <v>30</v>
      </c>
      <c r="R4" s="42" t="s">
        <v>139</v>
      </c>
      <c r="S4" s="42" t="s">
        <v>130</v>
      </c>
      <c r="T4" s="43" t="s">
        <v>142</v>
      </c>
      <c r="U4" s="42" t="s">
        <v>141</v>
      </c>
      <c r="V4" s="42" t="s">
        <v>143</v>
      </c>
    </row>
    <row r="5" spans="1:23">
      <c r="A5" s="35"/>
      <c r="B5" s="31" t="s">
        <v>103</v>
      </c>
      <c r="C5" s="31" t="s">
        <v>221</v>
      </c>
      <c r="D5" s="31" t="s">
        <v>222</v>
      </c>
      <c r="E5" s="31" t="s">
        <v>223</v>
      </c>
      <c r="F5" s="31" t="s">
        <v>224</v>
      </c>
      <c r="G5" s="31" t="s">
        <v>225</v>
      </c>
      <c r="H5" s="31" t="s">
        <v>353</v>
      </c>
      <c r="I5" s="31" t="s">
        <v>378</v>
      </c>
      <c r="J5" s="31" t="s">
        <v>135</v>
      </c>
      <c r="K5" s="31"/>
      <c r="L5">
        <v>28</v>
      </c>
      <c r="O5" s="40"/>
      <c r="P5" s="40"/>
      <c r="Q5" s="40" t="s">
        <v>144</v>
      </c>
      <c r="R5" s="40"/>
      <c r="S5" s="40"/>
      <c r="T5" s="129"/>
      <c r="U5" s="130"/>
      <c r="V5" s="130"/>
    </row>
    <row r="6" spans="1:23">
      <c r="A6" s="35"/>
      <c r="B6" s="31" t="s">
        <v>105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230</v>
      </c>
      <c r="H6" s="31" t="s">
        <v>354</v>
      </c>
      <c r="I6" s="31" t="s">
        <v>379</v>
      </c>
      <c r="J6" s="31" t="s">
        <v>136</v>
      </c>
      <c r="K6" s="31"/>
      <c r="L6">
        <v>36</v>
      </c>
      <c r="O6" s="40"/>
      <c r="P6" s="126" t="e">
        <f>B54</f>
        <v>#REF!</v>
      </c>
      <c r="Q6" s="126">
        <f>SUMIF(D34:D53,L3,C34:C53)</f>
        <v>0</v>
      </c>
      <c r="R6" s="126" t="e">
        <f>E54</f>
        <v>#REF!</v>
      </c>
      <c r="S6" s="126" t="e">
        <f>F54</f>
        <v>#REF!</v>
      </c>
      <c r="T6" s="126" t="e">
        <f>G56</f>
        <v>#REF!</v>
      </c>
      <c r="U6" s="77" t="e">
        <f>H54</f>
        <v>#REF!</v>
      </c>
      <c r="V6" s="77" t="e">
        <f>I56</f>
        <v>#REF!</v>
      </c>
    </row>
    <row r="7" spans="1:23">
      <c r="A7" s="35"/>
      <c r="B7" s="31" t="s">
        <v>107</v>
      </c>
      <c r="C7" s="31" t="s">
        <v>231</v>
      </c>
      <c r="D7" s="31" t="s">
        <v>232</v>
      </c>
      <c r="E7" s="31" t="s">
        <v>233</v>
      </c>
      <c r="F7" s="31" t="s">
        <v>234</v>
      </c>
      <c r="G7" s="31" t="s">
        <v>235</v>
      </c>
      <c r="H7" s="31" t="s">
        <v>355</v>
      </c>
      <c r="I7" s="31" t="s">
        <v>380</v>
      </c>
      <c r="O7" s="40"/>
      <c r="P7" s="40"/>
      <c r="Q7" s="40" t="s">
        <v>39</v>
      </c>
      <c r="R7" s="40"/>
      <c r="S7" s="40"/>
      <c r="T7" s="40"/>
    </row>
    <row r="8" spans="1:23">
      <c r="A8" s="35"/>
      <c r="B8" s="31" t="s">
        <v>109</v>
      </c>
      <c r="C8" s="31" t="s">
        <v>236</v>
      </c>
      <c r="D8" s="31" t="s">
        <v>237</v>
      </c>
      <c r="E8" s="31" t="s">
        <v>238</v>
      </c>
      <c r="F8" s="31" t="s">
        <v>239</v>
      </c>
      <c r="G8" s="31" t="s">
        <v>240</v>
      </c>
      <c r="H8" s="31" t="s">
        <v>356</v>
      </c>
      <c r="I8" s="31" t="s">
        <v>381</v>
      </c>
      <c r="O8" s="40"/>
      <c r="P8" s="40"/>
      <c r="Q8" s="126">
        <f>SUMIF(D34:D53,L4,C34:C53)</f>
        <v>0</v>
      </c>
      <c r="R8" s="40"/>
      <c r="S8" s="40"/>
      <c r="T8" s="40"/>
      <c r="U8" s="40"/>
      <c r="V8" s="40"/>
      <c r="W8" s="40"/>
    </row>
    <row r="9" spans="1:23">
      <c r="A9" s="35"/>
      <c r="B9" s="31" t="s">
        <v>110</v>
      </c>
      <c r="C9" s="31" t="s">
        <v>241</v>
      </c>
      <c r="D9" s="31" t="s">
        <v>242</v>
      </c>
      <c r="E9" s="31" t="s">
        <v>243</v>
      </c>
      <c r="F9" s="31" t="s">
        <v>244</v>
      </c>
      <c r="G9" s="31" t="s">
        <v>245</v>
      </c>
      <c r="H9" s="31" t="s">
        <v>357</v>
      </c>
      <c r="I9" s="31" t="s">
        <v>382</v>
      </c>
      <c r="O9" s="40"/>
      <c r="P9" s="40"/>
      <c r="Q9" s="40" t="s">
        <v>41</v>
      </c>
      <c r="R9" s="40"/>
      <c r="S9" s="40"/>
      <c r="T9" s="40"/>
      <c r="U9" s="40"/>
      <c r="V9" s="40"/>
      <c r="W9" s="40"/>
    </row>
    <row r="10" spans="1:23">
      <c r="A10" s="35"/>
      <c r="B10" s="31" t="s">
        <v>111</v>
      </c>
      <c r="C10" s="31" t="s">
        <v>246</v>
      </c>
      <c r="D10" s="31" t="s">
        <v>247</v>
      </c>
      <c r="E10" s="31" t="s">
        <v>248</v>
      </c>
      <c r="F10" s="31" t="s">
        <v>249</v>
      </c>
      <c r="G10" s="31" t="s">
        <v>250</v>
      </c>
      <c r="H10" s="31" t="s">
        <v>358</v>
      </c>
      <c r="I10" s="31" t="s">
        <v>383</v>
      </c>
      <c r="O10" s="40"/>
      <c r="P10" s="40"/>
      <c r="Q10" s="126">
        <f>SUMIF(D34:D53,L5,C34:C53)</f>
        <v>0</v>
      </c>
      <c r="R10" s="40"/>
      <c r="S10" s="40"/>
      <c r="T10" s="40"/>
      <c r="U10" s="40"/>
      <c r="V10" s="40"/>
      <c r="W10" s="40"/>
    </row>
    <row r="11" spans="1:23">
      <c r="A11" s="35"/>
      <c r="B11" s="31" t="s">
        <v>112</v>
      </c>
      <c r="C11" s="31" t="s">
        <v>251</v>
      </c>
      <c r="D11" s="31" t="s">
        <v>252</v>
      </c>
      <c r="E11" s="31" t="s">
        <v>253</v>
      </c>
      <c r="F11" s="31" t="s">
        <v>254</v>
      </c>
      <c r="G11" s="31" t="s">
        <v>255</v>
      </c>
      <c r="H11" s="31" t="s">
        <v>359</v>
      </c>
      <c r="I11" s="31" t="s">
        <v>384</v>
      </c>
      <c r="Q11" t="s">
        <v>42</v>
      </c>
    </row>
    <row r="12" spans="1:23">
      <c r="A12" s="35"/>
      <c r="B12" s="31" t="s">
        <v>113</v>
      </c>
      <c r="C12" s="31" t="s">
        <v>256</v>
      </c>
      <c r="D12" s="31" t="s">
        <v>257</v>
      </c>
      <c r="E12" s="31" t="s">
        <v>258</v>
      </c>
      <c r="F12" s="31" t="s">
        <v>259</v>
      </c>
      <c r="G12" s="31" t="s">
        <v>260</v>
      </c>
      <c r="H12" s="31" t="s">
        <v>360</v>
      </c>
      <c r="I12" s="31" t="s">
        <v>385</v>
      </c>
      <c r="Q12" s="77">
        <f>SUMIF(D34:D53,L6,C34:C53)</f>
        <v>0</v>
      </c>
    </row>
    <row r="13" spans="1:23">
      <c r="A13" s="35"/>
      <c r="B13" s="31" t="s">
        <v>114</v>
      </c>
      <c r="C13" s="31" t="s">
        <v>261</v>
      </c>
      <c r="D13" s="31" t="s">
        <v>262</v>
      </c>
      <c r="E13" s="31" t="s">
        <v>263</v>
      </c>
      <c r="F13" s="31" t="s">
        <v>264</v>
      </c>
      <c r="G13" s="31" t="s">
        <v>265</v>
      </c>
      <c r="H13" s="31" t="s">
        <v>361</v>
      </c>
      <c r="I13" s="31" t="s">
        <v>386</v>
      </c>
    </row>
    <row r="14" spans="1:23">
      <c r="A14" s="35"/>
      <c r="B14" s="31" t="s">
        <v>115</v>
      </c>
      <c r="C14" s="31" t="s">
        <v>266</v>
      </c>
      <c r="D14" s="31" t="s">
        <v>267</v>
      </c>
      <c r="E14" s="31" t="s">
        <v>268</v>
      </c>
      <c r="F14" s="31" t="s">
        <v>269</v>
      </c>
      <c r="G14" s="31" t="s">
        <v>270</v>
      </c>
      <c r="H14" s="31" t="s">
        <v>362</v>
      </c>
      <c r="I14" s="31" t="s">
        <v>387</v>
      </c>
    </row>
    <row r="15" spans="1:23">
      <c r="A15" s="35"/>
      <c r="B15" s="31" t="s">
        <v>116</v>
      </c>
      <c r="C15" s="31" t="s">
        <v>271</v>
      </c>
      <c r="D15" s="31" t="s">
        <v>272</v>
      </c>
      <c r="E15" s="31" t="s">
        <v>273</v>
      </c>
      <c r="F15" s="31" t="s">
        <v>274</v>
      </c>
      <c r="G15" s="31" t="s">
        <v>275</v>
      </c>
      <c r="H15" s="31" t="s">
        <v>363</v>
      </c>
      <c r="I15" s="31" t="s">
        <v>388</v>
      </c>
    </row>
    <row r="16" spans="1:23">
      <c r="A16" s="35"/>
      <c r="B16" s="31" t="s">
        <v>117</v>
      </c>
      <c r="C16" s="31" t="s">
        <v>276</v>
      </c>
      <c r="D16" s="31" t="s">
        <v>277</v>
      </c>
      <c r="E16" s="31" t="s">
        <v>278</v>
      </c>
      <c r="F16" s="31" t="s">
        <v>279</v>
      </c>
      <c r="G16" s="31" t="s">
        <v>280</v>
      </c>
      <c r="H16" s="31" t="s">
        <v>364</v>
      </c>
      <c r="I16" s="31" t="s">
        <v>389</v>
      </c>
    </row>
    <row r="17" spans="1:9">
      <c r="A17" s="35"/>
      <c r="B17" s="31" t="s">
        <v>118</v>
      </c>
      <c r="C17" s="31" t="s">
        <v>281</v>
      </c>
      <c r="D17" s="31" t="s">
        <v>282</v>
      </c>
      <c r="E17" s="31" t="s">
        <v>283</v>
      </c>
      <c r="F17" s="31" t="s">
        <v>284</v>
      </c>
      <c r="G17" s="31" t="s">
        <v>285</v>
      </c>
      <c r="H17" s="31" t="s">
        <v>365</v>
      </c>
      <c r="I17" s="31" t="s">
        <v>390</v>
      </c>
    </row>
    <row r="18" spans="1:9">
      <c r="A18" s="35"/>
      <c r="B18" s="31" t="s">
        <v>119</v>
      </c>
      <c r="C18" s="31" t="s">
        <v>286</v>
      </c>
      <c r="D18" s="31" t="s">
        <v>287</v>
      </c>
      <c r="E18" s="31" t="s">
        <v>288</v>
      </c>
      <c r="F18" s="31" t="s">
        <v>289</v>
      </c>
      <c r="G18" s="31" t="s">
        <v>290</v>
      </c>
      <c r="H18" s="31" t="s">
        <v>366</v>
      </c>
      <c r="I18" s="31" t="s">
        <v>391</v>
      </c>
    </row>
    <row r="19" spans="1:9">
      <c r="A19" s="35"/>
      <c r="B19" s="31" t="s">
        <v>120</v>
      </c>
      <c r="C19" s="31" t="s">
        <v>291</v>
      </c>
      <c r="D19" s="31" t="s">
        <v>292</v>
      </c>
      <c r="E19" s="31" t="s">
        <v>293</v>
      </c>
      <c r="F19" s="31" t="s">
        <v>294</v>
      </c>
      <c r="G19" s="31" t="s">
        <v>295</v>
      </c>
      <c r="H19" s="31" t="s">
        <v>367</v>
      </c>
      <c r="I19" s="31" t="s">
        <v>392</v>
      </c>
    </row>
    <row r="20" spans="1:9">
      <c r="A20" s="35"/>
      <c r="B20" s="31" t="s">
        <v>121</v>
      </c>
      <c r="C20" s="31" t="s">
        <v>296</v>
      </c>
      <c r="D20" s="31" t="s">
        <v>297</v>
      </c>
      <c r="E20" s="31" t="s">
        <v>298</v>
      </c>
      <c r="F20" s="31" t="s">
        <v>299</v>
      </c>
      <c r="G20" s="31" t="s">
        <v>300</v>
      </c>
      <c r="H20" s="31" t="s">
        <v>368</v>
      </c>
      <c r="I20" s="31" t="s">
        <v>393</v>
      </c>
    </row>
    <row r="21" spans="1:9">
      <c r="A21" s="35"/>
      <c r="B21" s="31" t="s">
        <v>122</v>
      </c>
      <c r="C21" s="31" t="s">
        <v>301</v>
      </c>
      <c r="D21" s="31" t="s">
        <v>302</v>
      </c>
      <c r="E21" s="31" t="s">
        <v>303</v>
      </c>
      <c r="F21" s="31" t="s">
        <v>304</v>
      </c>
      <c r="G21" s="31" t="s">
        <v>305</v>
      </c>
      <c r="H21" s="31" t="s">
        <v>369</v>
      </c>
      <c r="I21" s="31" t="s">
        <v>394</v>
      </c>
    </row>
    <row r="22" spans="1:9">
      <c r="A22" s="35"/>
      <c r="B22" s="31" t="s">
        <v>123</v>
      </c>
      <c r="C22" s="31" t="s">
        <v>306</v>
      </c>
      <c r="D22" s="31" t="s">
        <v>307</v>
      </c>
      <c r="E22" s="31" t="s">
        <v>308</v>
      </c>
      <c r="F22" s="31" t="s">
        <v>309</v>
      </c>
      <c r="G22" s="31" t="s">
        <v>310</v>
      </c>
      <c r="H22" s="31" t="s">
        <v>370</v>
      </c>
      <c r="I22" s="31" t="s">
        <v>395</v>
      </c>
    </row>
    <row r="23" spans="1:9">
      <c r="A23" s="35"/>
      <c r="B23" s="31" t="s">
        <v>124</v>
      </c>
      <c r="C23" s="31" t="s">
        <v>100</v>
      </c>
      <c r="D23" s="31" t="s">
        <v>311</v>
      </c>
      <c r="E23" s="31" t="s">
        <v>312</v>
      </c>
      <c r="F23" s="31" t="s">
        <v>313</v>
      </c>
      <c r="G23" s="31" t="s">
        <v>314</v>
      </c>
      <c r="H23" s="31" t="s">
        <v>371</v>
      </c>
      <c r="I23" s="31" t="s">
        <v>396</v>
      </c>
    </row>
    <row r="24" spans="1:9">
      <c r="A24" s="35"/>
      <c r="B24" s="31" t="s">
        <v>125</v>
      </c>
      <c r="C24" s="31" t="s">
        <v>102</v>
      </c>
      <c r="D24" s="31" t="s">
        <v>315</v>
      </c>
      <c r="E24" s="31" t="s">
        <v>316</v>
      </c>
      <c r="F24" s="31" t="s">
        <v>317</v>
      </c>
      <c r="G24" s="31" t="s">
        <v>318</v>
      </c>
      <c r="H24" s="31" t="s">
        <v>372</v>
      </c>
      <c r="I24" s="31" t="s">
        <v>397</v>
      </c>
    </row>
    <row r="25" spans="1:9">
      <c r="A25" s="35"/>
      <c r="B25" s="31" t="s">
        <v>126</v>
      </c>
      <c r="C25" s="31" t="s">
        <v>104</v>
      </c>
      <c r="D25" s="31" t="s">
        <v>319</v>
      </c>
      <c r="E25" s="31" t="s">
        <v>320</v>
      </c>
      <c r="F25" s="31" t="s">
        <v>321</v>
      </c>
      <c r="G25" s="31" t="s">
        <v>322</v>
      </c>
      <c r="H25" s="31" t="s">
        <v>373</v>
      </c>
      <c r="I25" s="31" t="s">
        <v>398</v>
      </c>
    </row>
    <row r="26" spans="1:9">
      <c r="A26" s="35"/>
      <c r="B26" s="31" t="s">
        <v>127</v>
      </c>
      <c r="C26" s="31" t="s">
        <v>106</v>
      </c>
      <c r="D26" s="31" t="s">
        <v>323</v>
      </c>
      <c r="E26" s="31" t="s">
        <v>324</v>
      </c>
      <c r="F26" s="31" t="s">
        <v>325</v>
      </c>
      <c r="G26" s="31" t="s">
        <v>326</v>
      </c>
      <c r="H26" s="31" t="s">
        <v>374</v>
      </c>
      <c r="I26" s="31" t="s">
        <v>399</v>
      </c>
    </row>
    <row r="27" spans="1:9">
      <c r="A27" s="35"/>
      <c r="B27" s="31" t="s">
        <v>128</v>
      </c>
      <c r="C27" s="31" t="s">
        <v>108</v>
      </c>
      <c r="D27" s="31" t="s">
        <v>327</v>
      </c>
      <c r="E27" s="31" t="s">
        <v>328</v>
      </c>
      <c r="F27" s="31" t="s">
        <v>329</v>
      </c>
      <c r="G27" s="31" t="s">
        <v>330</v>
      </c>
      <c r="H27" s="31" t="s">
        <v>375</v>
      </c>
      <c r="I27" s="31" t="s">
        <v>400</v>
      </c>
    </row>
    <row r="29" spans="1:9">
      <c r="A29" t="s">
        <v>154</v>
      </c>
    </row>
    <row r="33" spans="1:10" ht="26.25">
      <c r="B33" s="42" t="s">
        <v>140</v>
      </c>
      <c r="C33" s="42" t="s">
        <v>30</v>
      </c>
      <c r="D33" s="127" t="s">
        <v>131</v>
      </c>
      <c r="E33" s="42" t="s">
        <v>139</v>
      </c>
      <c r="F33" s="42" t="s">
        <v>130</v>
      </c>
      <c r="G33" s="43" t="s">
        <v>142</v>
      </c>
      <c r="H33" s="42" t="s">
        <v>141</v>
      </c>
      <c r="I33" s="42" t="s">
        <v>143</v>
      </c>
      <c r="J33" s="122"/>
    </row>
    <row r="34" spans="1:10">
      <c r="A34">
        <v>1</v>
      </c>
      <c r="B34" s="49" t="e">
        <f>IF(#REF!&gt;0,ROUNDUP(#REF!,0),0)</f>
        <v>#REF!</v>
      </c>
      <c r="C34" s="121" t="e">
        <f>IF(#REF!&gt;0,ROUNDUP(IF(OR(Snap=TRUE,Multiple=TRUE),#REF!*70/36,#REF!+4/36),0),0)</f>
        <v>#REF!</v>
      </c>
      <c r="D34" s="128" t="e">
        <f>#REF!</f>
        <v>#REF!</v>
      </c>
      <c r="E34" s="121" t="e">
        <f>IF(#REF!&gt;0,#REF!*2,0)</f>
        <v>#REF!</v>
      </c>
      <c r="F34" s="121" t="e">
        <f>IF(#REF!&gt;0,IF(Snap=TRUE,#REF!*11,IF(Multiple=TRUE,#REF!*9,#REF!/8+1)),0)</f>
        <v>#REF!</v>
      </c>
      <c r="G34" s="121" t="e">
        <f>IF(#REF!=TRUE,IF(Multiple=TRUE,72*#REF!,IF(#REF!="RR",#REF!+4,72*#REF!)))</f>
        <v>#REF!</v>
      </c>
      <c r="H34" s="121" t="e">
        <f>IF(#REF!&gt;0,#REF!*15,0)</f>
        <v>#REF!</v>
      </c>
      <c r="I34" s="121" t="e">
        <f>IF(#REF!&gt;0,IF(Snap=TRUE,#REF!*66+4,0),0)</f>
        <v>#REF!</v>
      </c>
      <c r="J34" s="121"/>
    </row>
    <row r="35" spans="1:10">
      <c r="A35">
        <v>2</v>
      </c>
      <c r="B35" s="49" t="e">
        <f>IF(#REF!&gt;0,ROUNDUP(#REF!,0),0)</f>
        <v>#REF!</v>
      </c>
      <c r="C35" s="121" t="e">
        <f>IF(#REF!&gt;0,ROUNDUP(IF(OR(Snap=TRUE,Multiple=TRUE),#REF!*70/36,#REF!+4/36),0),0)</f>
        <v>#REF!</v>
      </c>
      <c r="D35" s="128" t="e">
        <f>#REF!</f>
        <v>#REF!</v>
      </c>
      <c r="E35" s="121" t="e">
        <f>IF(#REF!&gt;0,#REF!*2,0)</f>
        <v>#REF!</v>
      </c>
      <c r="F35" s="121" t="e">
        <f>IF(#REF!&gt;0,IF(Snap=TRUE,#REF!*11,IF(Multiple=TRUE,#REF!*9,#REF!/8+1)),0)</f>
        <v>#REF!</v>
      </c>
      <c r="G35" s="121" t="e">
        <f>IF(#REF!=TRUE,IF(Multiple=TRUE,72*#REF!,IF(#REF!="RR",#REF!+4,72*#REF!)))</f>
        <v>#REF!</v>
      </c>
      <c r="H35" s="121" t="e">
        <f>IF(#REF!&gt;0,#REF!*15,0)</f>
        <v>#REF!</v>
      </c>
      <c r="I35" s="121" t="e">
        <f>IF(#REF!&gt;0,IF(Snap=TRUE,#REF!*66+4,0),0)</f>
        <v>#REF!</v>
      </c>
      <c r="J35" s="121"/>
    </row>
    <row r="36" spans="1:10">
      <c r="A36">
        <v>3</v>
      </c>
      <c r="B36" s="49" t="e">
        <f>IF(#REF!&gt;0,ROUNDUP(#REF!,0),0)</f>
        <v>#REF!</v>
      </c>
      <c r="C36" s="121" t="e">
        <f>IF(#REF!&gt;0,ROUNDUP(IF(OR(Snap=TRUE,Multiple=TRUE),#REF!*70/36,#REF!+4/36),0),0)</f>
        <v>#REF!</v>
      </c>
      <c r="D36" s="128" t="e">
        <f>#REF!</f>
        <v>#REF!</v>
      </c>
      <c r="E36" s="121" t="e">
        <f>IF(#REF!&gt;0,#REF!*2,0)</f>
        <v>#REF!</v>
      </c>
      <c r="F36" s="121" t="e">
        <f>IF(#REF!&gt;0,IF(Snap=TRUE,#REF!*11,IF(Multiple=TRUE,#REF!*9,#REF!/8+1)),0)</f>
        <v>#REF!</v>
      </c>
      <c r="G36" s="121" t="e">
        <f>IF(#REF!=TRUE,IF(Multiple=TRUE,72*#REF!,IF(#REF!="RR",#REF!+4,72*#REF!)))</f>
        <v>#REF!</v>
      </c>
      <c r="H36" s="121" t="e">
        <f>IF(#REF!&gt;0,#REF!*15,0)</f>
        <v>#REF!</v>
      </c>
      <c r="I36" s="121" t="e">
        <f>IF(#REF!&gt;0,IF(Snap=TRUE,#REF!*66+4,0),0)</f>
        <v>#REF!</v>
      </c>
      <c r="J36" s="121"/>
    </row>
    <row r="37" spans="1:10">
      <c r="A37">
        <v>4</v>
      </c>
      <c r="B37" s="49" t="e">
        <f>IF(#REF!&gt;0,ROUNDUP(#REF!,0),0)</f>
        <v>#REF!</v>
      </c>
      <c r="C37" s="121" t="e">
        <f>IF(#REF!&gt;0,ROUNDUP(IF(OR(Snap=TRUE,Multiple=TRUE),#REF!*70/36,#REF!+4/36),0),0)</f>
        <v>#REF!</v>
      </c>
      <c r="D37" s="128" t="e">
        <f>#REF!</f>
        <v>#REF!</v>
      </c>
      <c r="E37" s="121" t="e">
        <f>IF(#REF!&gt;0,#REF!*2,0)</f>
        <v>#REF!</v>
      </c>
      <c r="F37" s="121" t="e">
        <f>IF(#REF!&gt;0,IF(Snap=TRUE,#REF!*11,IF(Multiple=TRUE,#REF!*9,#REF!/8+1)),0)</f>
        <v>#REF!</v>
      </c>
      <c r="G37" s="121" t="e">
        <f>IF(#REF!=TRUE,IF(Multiple=TRUE,72*#REF!,IF(#REF!="RR",#REF!+4,72*#REF!)))</f>
        <v>#REF!</v>
      </c>
      <c r="H37" s="121" t="e">
        <f>IF(#REF!&gt;0,#REF!*15,0)</f>
        <v>#REF!</v>
      </c>
      <c r="I37" s="121" t="e">
        <f>IF(#REF!&gt;0,IF(Snap=TRUE,#REF!*66+4,0),0)</f>
        <v>#REF!</v>
      </c>
      <c r="J37" s="121"/>
    </row>
    <row r="38" spans="1:10">
      <c r="A38">
        <v>5</v>
      </c>
      <c r="B38" s="49" t="e">
        <f>IF(#REF!&gt;0,ROUNDUP(#REF!,0),0)</f>
        <v>#REF!</v>
      </c>
      <c r="C38" s="121" t="e">
        <f>IF(#REF!&gt;0,ROUNDUP(IF(OR(Snap=TRUE,Multiple=TRUE),#REF!*70/36,#REF!+4/36),0),0)</f>
        <v>#REF!</v>
      </c>
      <c r="D38" s="128" t="e">
        <f>#REF!</f>
        <v>#REF!</v>
      </c>
      <c r="E38" s="121" t="e">
        <f>IF(#REF!&gt;0,#REF!*2,0)</f>
        <v>#REF!</v>
      </c>
      <c r="F38" s="121" t="e">
        <f>IF(#REF!&gt;0,IF(Snap=TRUE,#REF!*11,IF(Multiple=TRUE,#REF!*9,#REF!/8+1)),0)</f>
        <v>#REF!</v>
      </c>
      <c r="G38" s="121" t="e">
        <f>IF(#REF!=TRUE,IF(Multiple=TRUE,72*#REF!,IF(#REF!="RR",#REF!+4,72*#REF!)))</f>
        <v>#REF!</v>
      </c>
      <c r="H38" s="121" t="e">
        <f>IF(#REF!&gt;0,#REF!*15,0)</f>
        <v>#REF!</v>
      </c>
      <c r="I38" s="121" t="e">
        <f>IF(#REF!&gt;0,IF(Snap=TRUE,#REF!*66+4,0),0)</f>
        <v>#REF!</v>
      </c>
      <c r="J38" s="121"/>
    </row>
    <row r="39" spans="1:10">
      <c r="A39">
        <v>6</v>
      </c>
      <c r="B39" s="49" t="e">
        <f>IF(#REF!&gt;0,ROUNDUP(#REF!,0),0)</f>
        <v>#REF!</v>
      </c>
      <c r="C39" s="121" t="e">
        <f>IF(#REF!&gt;0,ROUNDUP(IF(OR(Snap=TRUE,Multiple=TRUE),#REF!*70/36,#REF!+4/36),0),0)</f>
        <v>#REF!</v>
      </c>
      <c r="D39" s="128" t="e">
        <f>#REF!</f>
        <v>#REF!</v>
      </c>
      <c r="E39" s="121" t="e">
        <f>IF(#REF!&gt;0,#REF!*2,0)</f>
        <v>#REF!</v>
      </c>
      <c r="F39" s="121" t="e">
        <f>IF(#REF!&gt;0,IF(Snap=TRUE,#REF!*11,IF(Multiple=TRUE,#REF!*9,#REF!/8+1)),0)</f>
        <v>#REF!</v>
      </c>
      <c r="G39" s="121" t="e">
        <f>IF(#REF!=TRUE,IF(Multiple=TRUE,72*#REF!,IF(#REF!="RR",#REF!+4,72*#REF!)))</f>
        <v>#REF!</v>
      </c>
      <c r="H39" s="121" t="e">
        <f>IF(#REF!&gt;0,#REF!*15,0)</f>
        <v>#REF!</v>
      </c>
      <c r="I39" s="121" t="e">
        <f>IF(#REF!&gt;0,IF(Snap=TRUE,#REF!*66+4,0),0)</f>
        <v>#REF!</v>
      </c>
      <c r="J39" s="121"/>
    </row>
    <row r="40" spans="1:10">
      <c r="A40">
        <v>7</v>
      </c>
      <c r="B40" s="49" t="e">
        <f>IF(#REF!&gt;0,ROUNDUP(#REF!,0),0)</f>
        <v>#REF!</v>
      </c>
      <c r="C40" s="121" t="e">
        <f>IF(#REF!&gt;0,ROUNDUP(IF(OR(Snap=TRUE,Multiple=TRUE),#REF!*70/36,#REF!+4/36),0),0)</f>
        <v>#REF!</v>
      </c>
      <c r="D40" s="128" t="e">
        <f>#REF!</f>
        <v>#REF!</v>
      </c>
      <c r="E40" s="121" t="e">
        <f>IF(#REF!&gt;0,#REF!*2,0)</f>
        <v>#REF!</v>
      </c>
      <c r="F40" s="121" t="e">
        <f>IF(#REF!&gt;0,IF(Snap=TRUE,#REF!*11,IF(Multiple=TRUE,#REF!*9,#REF!/8+1)),0)</f>
        <v>#REF!</v>
      </c>
      <c r="G40" s="121" t="e">
        <f>IF(#REF!=TRUE,IF(Multiple=TRUE,72*#REF!,IF(#REF!="RR",#REF!+4,72*#REF!)))</f>
        <v>#REF!</v>
      </c>
      <c r="H40" s="121" t="e">
        <f>IF(#REF!&gt;0,#REF!*15,0)</f>
        <v>#REF!</v>
      </c>
      <c r="I40" s="121" t="e">
        <f>IF(#REF!&gt;0,IF(Snap=TRUE,#REF!*66+4,0),0)</f>
        <v>#REF!</v>
      </c>
      <c r="J40" s="121"/>
    </row>
    <row r="41" spans="1:10">
      <c r="A41">
        <v>8</v>
      </c>
      <c r="B41" s="49" t="e">
        <f>IF(#REF!&gt;0,ROUNDUP(#REF!,0),0)</f>
        <v>#REF!</v>
      </c>
      <c r="C41" s="121" t="e">
        <f>IF(#REF!&gt;0,ROUNDUP(IF(OR(Snap=TRUE,Multiple=TRUE),#REF!*70/36,#REF!+4/36),0),0)</f>
        <v>#REF!</v>
      </c>
      <c r="D41" s="128" t="e">
        <f>#REF!</f>
        <v>#REF!</v>
      </c>
      <c r="E41" s="121" t="e">
        <f>IF(#REF!&gt;0,#REF!*2,0)</f>
        <v>#REF!</v>
      </c>
      <c r="F41" s="121" t="e">
        <f>IF(#REF!&gt;0,IF(Snap=TRUE,#REF!*11,IF(Multiple=TRUE,#REF!*9,#REF!/8+1)),0)</f>
        <v>#REF!</v>
      </c>
      <c r="G41" s="121" t="e">
        <f>IF(#REF!=TRUE,IF(Multiple=TRUE,72*#REF!,IF(#REF!="RR",#REF!+4,72*#REF!)))</f>
        <v>#REF!</v>
      </c>
      <c r="H41" s="121" t="e">
        <f>IF(#REF!&gt;0,#REF!*15,0)</f>
        <v>#REF!</v>
      </c>
      <c r="I41" s="121" t="e">
        <f>IF(#REF!&gt;0,IF(Snap=TRUE,#REF!*66+4,0),0)</f>
        <v>#REF!</v>
      </c>
      <c r="J41" s="121"/>
    </row>
    <row r="42" spans="1:10">
      <c r="A42">
        <v>9</v>
      </c>
      <c r="B42" s="49" t="e">
        <f>IF(#REF!&gt;0,ROUNDUP(#REF!,0),0)</f>
        <v>#REF!</v>
      </c>
      <c r="C42" s="121" t="e">
        <f>IF(#REF!&gt;0,ROUNDUP(IF(OR(Snap=TRUE,Multiple=TRUE),#REF!*70/36,#REF!+4/36),0),0)</f>
        <v>#REF!</v>
      </c>
      <c r="D42" s="128" t="e">
        <f>#REF!</f>
        <v>#REF!</v>
      </c>
      <c r="E42" s="121" t="e">
        <f>IF(#REF!&gt;0,#REF!*2,0)</f>
        <v>#REF!</v>
      </c>
      <c r="F42" s="121" t="e">
        <f>IF(#REF!&gt;0,IF(Snap=TRUE,#REF!*11,IF(Multiple=TRUE,#REF!*9,#REF!/8+1)),0)</f>
        <v>#REF!</v>
      </c>
      <c r="G42" s="121" t="e">
        <f>IF(#REF!=TRUE,IF(Multiple=TRUE,72*#REF!,IF(#REF!="RR",#REF!+4,72*#REF!)))</f>
        <v>#REF!</v>
      </c>
      <c r="H42" s="121" t="e">
        <f>IF(#REF!&gt;0,#REF!*15,0)</f>
        <v>#REF!</v>
      </c>
      <c r="I42" s="121" t="e">
        <f>IF(#REF!&gt;0,IF(Snap=TRUE,#REF!*66+4,0),0)</f>
        <v>#REF!</v>
      </c>
      <c r="J42" s="121"/>
    </row>
    <row r="43" spans="1:10">
      <c r="A43">
        <v>10</v>
      </c>
      <c r="B43" s="49" t="e">
        <f>IF(#REF!&gt;0,ROUNDUP(#REF!,0),0)</f>
        <v>#REF!</v>
      </c>
      <c r="C43" s="121" t="e">
        <f>IF(#REF!&gt;0,ROUNDUP(IF(OR(Snap=TRUE,Multiple=TRUE),#REF!*70/36,#REF!+4/36),0),0)</f>
        <v>#REF!</v>
      </c>
      <c r="D43" s="128" t="e">
        <f>#REF!</f>
        <v>#REF!</v>
      </c>
      <c r="E43" s="121" t="e">
        <f>IF(#REF!&gt;0,#REF!*2,0)</f>
        <v>#REF!</v>
      </c>
      <c r="F43" s="121" t="e">
        <f>IF(#REF!&gt;0,IF(Snap=TRUE,#REF!*11,IF(Multiple=TRUE,#REF!*9,#REF!/8+1)),0)</f>
        <v>#REF!</v>
      </c>
      <c r="G43" s="121" t="e">
        <f>IF(#REF!=TRUE,IF(Multiple=TRUE,72*#REF!,IF(#REF!="RR",#REF!+4,72*#REF!)))</f>
        <v>#REF!</v>
      </c>
      <c r="H43" s="121" t="e">
        <f>IF(#REF!&gt;0,#REF!*15,0)</f>
        <v>#REF!</v>
      </c>
      <c r="I43" s="121" t="e">
        <f>IF(#REF!&gt;0,IF(Snap=TRUE,#REF!*66+4,0),0)</f>
        <v>#REF!</v>
      </c>
      <c r="J43" s="121"/>
    </row>
    <row r="44" spans="1:10">
      <c r="A44">
        <v>11</v>
      </c>
      <c r="B44" s="49" t="e">
        <f>IF(#REF!&gt;0,ROUNDUP(#REF!,0),0)</f>
        <v>#REF!</v>
      </c>
      <c r="C44" s="121" t="e">
        <f>IF(#REF!&gt;0,ROUNDUP(IF(OR(Snap=TRUE,Multiple=TRUE),#REF!*70/36,#REF!+4/36),0),0)</f>
        <v>#REF!</v>
      </c>
      <c r="D44" s="128" t="e">
        <f>#REF!</f>
        <v>#REF!</v>
      </c>
      <c r="E44" s="121" t="e">
        <f>IF(#REF!&gt;0,#REF!*2,0)</f>
        <v>#REF!</v>
      </c>
      <c r="F44" s="121" t="e">
        <f>IF(#REF!&gt;0,IF(Snap=TRUE,#REF!*11,IF(Multiple=TRUE,#REF!*9,#REF!/8+1)),0)</f>
        <v>#REF!</v>
      </c>
      <c r="G44" s="121" t="e">
        <f>IF(#REF!=TRUE,IF(Multiple=TRUE,72*#REF!,IF(#REF!="RR",#REF!+4,72*#REF!)))</f>
        <v>#REF!</v>
      </c>
      <c r="H44" s="121" t="e">
        <f>IF(#REF!&gt;0,#REF!*15,0)</f>
        <v>#REF!</v>
      </c>
      <c r="I44" s="121" t="e">
        <f>IF(#REF!&gt;0,IF(Snap=TRUE,#REF!*66+4,0),0)</f>
        <v>#REF!</v>
      </c>
      <c r="J44" s="121"/>
    </row>
    <row r="45" spans="1:10">
      <c r="A45">
        <v>12</v>
      </c>
      <c r="B45" s="49" t="e">
        <f>IF(#REF!&gt;0,ROUNDUP(#REF!,0),0)</f>
        <v>#REF!</v>
      </c>
      <c r="C45" s="121" t="e">
        <f>IF(#REF!&gt;0,ROUNDUP(IF(OR(Snap=TRUE,Multiple=TRUE),#REF!*70/36,#REF!+4/36),0),0)</f>
        <v>#REF!</v>
      </c>
      <c r="D45" s="128" t="e">
        <f>#REF!</f>
        <v>#REF!</v>
      </c>
      <c r="E45" s="121" t="e">
        <f>IF(#REF!&gt;0,#REF!*2,0)</f>
        <v>#REF!</v>
      </c>
      <c r="F45" s="121" t="e">
        <f>IF(#REF!&gt;0,IF(Snap=TRUE,#REF!*11,IF(Multiple=TRUE,#REF!*9,#REF!/8+1)),0)</f>
        <v>#REF!</v>
      </c>
      <c r="G45" s="121" t="e">
        <f>IF(#REF!=TRUE,IF(Multiple=TRUE,72*#REF!,IF(#REF!="RR",#REF!+4,72*#REF!)))</f>
        <v>#REF!</v>
      </c>
      <c r="H45" s="121" t="e">
        <f>IF(#REF!&gt;0,#REF!*15,0)</f>
        <v>#REF!</v>
      </c>
      <c r="I45" s="121" t="e">
        <f>IF(#REF!&gt;0,IF(Snap=TRUE,#REF!*66+4,0),0)</f>
        <v>#REF!</v>
      </c>
      <c r="J45" s="121"/>
    </row>
    <row r="46" spans="1:10">
      <c r="A46">
        <v>13</v>
      </c>
      <c r="B46" s="49" t="e">
        <f>IF(#REF!&gt;0,ROUNDUP(#REF!,0),0)</f>
        <v>#REF!</v>
      </c>
      <c r="C46" s="121" t="e">
        <f>IF(#REF!&gt;0,ROUNDUP(IF(OR(Snap=TRUE,Multiple=TRUE),#REF!*70/36,#REF!+4/36),0),0)</f>
        <v>#REF!</v>
      </c>
      <c r="D46" s="128" t="e">
        <f>#REF!</f>
        <v>#REF!</v>
      </c>
      <c r="E46" s="121" t="e">
        <f>IF(#REF!&gt;0,#REF!*2,0)</f>
        <v>#REF!</v>
      </c>
      <c r="F46" s="121" t="e">
        <f>IF(#REF!&gt;0,IF(Snap=TRUE,#REF!*11,IF(Multiple=TRUE,#REF!*9,#REF!/8+1)),0)</f>
        <v>#REF!</v>
      </c>
      <c r="G46" s="121" t="e">
        <f>IF(#REF!=TRUE,IF(Multiple=TRUE,72*#REF!,IF(#REF!="RR",#REF!+4,72*#REF!)))</f>
        <v>#REF!</v>
      </c>
      <c r="H46" s="121" t="e">
        <f>IF(#REF!&gt;0,#REF!*15,0)</f>
        <v>#REF!</v>
      </c>
      <c r="I46" s="121" t="e">
        <f>IF(#REF!&gt;0,IF(Snap=TRUE,#REF!*66+4,0),0)</f>
        <v>#REF!</v>
      </c>
      <c r="J46" s="121"/>
    </row>
    <row r="47" spans="1:10">
      <c r="A47">
        <v>14</v>
      </c>
      <c r="B47" s="49" t="e">
        <f>IF(#REF!&gt;0,ROUNDUP(#REF!,0),0)</f>
        <v>#REF!</v>
      </c>
      <c r="C47" s="121" t="e">
        <f>IF(#REF!&gt;0,ROUNDUP(IF(OR(Snap=TRUE,Multiple=TRUE),#REF!*70/36,#REF!+4/36),0),0)</f>
        <v>#REF!</v>
      </c>
      <c r="D47" s="128" t="e">
        <f>#REF!</f>
        <v>#REF!</v>
      </c>
      <c r="E47" s="121" t="e">
        <f>IF(#REF!&gt;0,#REF!*2,0)</f>
        <v>#REF!</v>
      </c>
      <c r="F47" s="121" t="e">
        <f>IF(#REF!&gt;0,IF(Snap=TRUE,#REF!*11,IF(Multiple=TRUE,#REF!*9,#REF!/8+1)),0)</f>
        <v>#REF!</v>
      </c>
      <c r="G47" s="121" t="e">
        <f>IF(#REF!=TRUE,IF(Multiple=TRUE,72*#REF!,IF(#REF!="RR",#REF!+4,72*#REF!)))</f>
        <v>#REF!</v>
      </c>
      <c r="H47" s="121" t="e">
        <f>IF(#REF!&gt;0,#REF!*15,0)</f>
        <v>#REF!</v>
      </c>
      <c r="I47" s="121" t="e">
        <f>IF(#REF!&gt;0,IF(Snap=TRUE,#REF!*66+4,0),0)</f>
        <v>#REF!</v>
      </c>
      <c r="J47" s="121"/>
    </row>
    <row r="48" spans="1:10">
      <c r="A48">
        <v>15</v>
      </c>
      <c r="B48" s="49" t="e">
        <f>IF(#REF!&gt;0,ROUNDUP(#REF!,0),0)</f>
        <v>#REF!</v>
      </c>
      <c r="C48" s="121" t="e">
        <f>IF(#REF!&gt;0,ROUNDUP(IF(OR(Snap=TRUE,Multiple=TRUE),#REF!*70/36,#REF!+4/36),0),0)</f>
        <v>#REF!</v>
      </c>
      <c r="D48" s="128" t="e">
        <f>#REF!</f>
        <v>#REF!</v>
      </c>
      <c r="E48" s="121" t="e">
        <f>IF(#REF!&gt;0,#REF!*2,0)</f>
        <v>#REF!</v>
      </c>
      <c r="F48" s="121" t="e">
        <f>IF(#REF!&gt;0,IF(Snap=TRUE,#REF!*11,IF(Multiple=TRUE,#REF!*9,#REF!/8+1)),0)</f>
        <v>#REF!</v>
      </c>
      <c r="G48" s="121" t="e">
        <f>IF(#REF!=TRUE,IF(Multiple=TRUE,72*#REF!,IF(#REF!="RR",#REF!+4,72*#REF!)))</f>
        <v>#REF!</v>
      </c>
      <c r="H48" s="121" t="e">
        <f>IF(#REF!&gt;0,#REF!*15,0)</f>
        <v>#REF!</v>
      </c>
      <c r="I48" s="121" t="e">
        <f>IF(#REF!&gt;0,IF(Snap=TRUE,#REF!*66+4,0),0)</f>
        <v>#REF!</v>
      </c>
      <c r="J48" s="121"/>
    </row>
    <row r="49" spans="1:10">
      <c r="A49">
        <v>16</v>
      </c>
      <c r="B49" s="49" t="e">
        <f>IF(#REF!&gt;0,ROUNDUP(#REF!,0),0)</f>
        <v>#REF!</v>
      </c>
      <c r="C49" s="121" t="e">
        <f>IF(#REF!&gt;0,ROUNDUP(IF(OR(Snap=TRUE,Multiple=TRUE),#REF!*70/36,#REF!+4/36),0),0)</f>
        <v>#REF!</v>
      </c>
      <c r="D49" s="128" t="e">
        <f>#REF!</f>
        <v>#REF!</v>
      </c>
      <c r="E49" s="121" t="e">
        <f>IF(#REF!&gt;0,#REF!*2,0)</f>
        <v>#REF!</v>
      </c>
      <c r="F49" s="121" t="e">
        <f>IF(#REF!&gt;0,IF(Snap=TRUE,#REF!*11,IF(Multiple=TRUE,#REF!*9,#REF!/8+1)),0)</f>
        <v>#REF!</v>
      </c>
      <c r="G49" s="121" t="e">
        <f>IF(#REF!=TRUE,IF(Multiple=TRUE,72*#REF!,IF(#REF!="RR",#REF!+4,72*#REF!)))</f>
        <v>#REF!</v>
      </c>
      <c r="H49" s="121" t="e">
        <f>IF(#REF!&gt;0,#REF!*15,0)</f>
        <v>#REF!</v>
      </c>
      <c r="I49" s="121" t="e">
        <f>IF(#REF!&gt;0,IF(Snap=TRUE,#REF!*66+4,0),0)</f>
        <v>#REF!</v>
      </c>
      <c r="J49" s="121"/>
    </row>
    <row r="50" spans="1:10">
      <c r="A50">
        <v>17</v>
      </c>
      <c r="B50" s="49" t="e">
        <f>IF(#REF!&gt;0,ROUNDUP(#REF!,0),0)</f>
        <v>#REF!</v>
      </c>
      <c r="C50" s="121" t="e">
        <f>IF(#REF!&gt;0,ROUNDUP(IF(OR(Snap=TRUE,Multiple=TRUE),#REF!*70/36,#REF!+4/36),0),0)</f>
        <v>#REF!</v>
      </c>
      <c r="D50" s="128" t="e">
        <f>#REF!</f>
        <v>#REF!</v>
      </c>
      <c r="E50" s="121" t="e">
        <f>IF(#REF!&gt;0,#REF!*2,0)</f>
        <v>#REF!</v>
      </c>
      <c r="F50" s="121" t="e">
        <f>IF(#REF!&gt;0,IF(Snap=TRUE,#REF!*11,IF(Multiple=TRUE,#REF!*9,#REF!/8+1)),0)</f>
        <v>#REF!</v>
      </c>
      <c r="G50" s="121" t="e">
        <f>IF(#REF!=TRUE,IF(Multiple=TRUE,72*#REF!,IF(#REF!="RR",#REF!+4,72*#REF!)))</f>
        <v>#REF!</v>
      </c>
      <c r="H50" s="121" t="e">
        <f>IF(#REF!&gt;0,#REF!*15,0)</f>
        <v>#REF!</v>
      </c>
      <c r="I50" s="121" t="e">
        <f>IF(#REF!&gt;0,IF(Snap=TRUE,#REF!*66+4,0),0)</f>
        <v>#REF!</v>
      </c>
      <c r="J50" s="121"/>
    </row>
    <row r="51" spans="1:10">
      <c r="A51">
        <v>18</v>
      </c>
      <c r="B51" s="49" t="e">
        <f>IF(#REF!&gt;0,ROUNDUP(#REF!,0),0)</f>
        <v>#REF!</v>
      </c>
      <c r="C51" s="121" t="e">
        <f>IF(#REF!&gt;0,ROUNDUP(IF(OR(Snap=TRUE,Multiple=TRUE),#REF!*70/36,#REF!+4/36),0),0)</f>
        <v>#REF!</v>
      </c>
      <c r="D51" s="128" t="e">
        <f>#REF!</f>
        <v>#REF!</v>
      </c>
      <c r="E51" s="121" t="e">
        <f>IF(#REF!&gt;0,#REF!*2,0)</f>
        <v>#REF!</v>
      </c>
      <c r="F51" s="121" t="e">
        <f>IF(#REF!&gt;0,IF(Snap=TRUE,#REF!*11,IF(Multiple=TRUE,#REF!*9,#REF!/8+1)),0)</f>
        <v>#REF!</v>
      </c>
      <c r="G51" s="121" t="e">
        <f>IF(#REF!=TRUE,IF(Multiple=TRUE,72*#REF!,IF(#REF!="RR",#REF!+4,72*#REF!)))</f>
        <v>#REF!</v>
      </c>
      <c r="H51" s="121" t="e">
        <f>IF(#REF!&gt;0,#REF!*15,0)</f>
        <v>#REF!</v>
      </c>
      <c r="I51" s="121" t="e">
        <f>IF(#REF!&gt;0,IF(Snap=TRUE,#REF!*66+4,0),0)</f>
        <v>#REF!</v>
      </c>
      <c r="J51" s="121"/>
    </row>
    <row r="52" spans="1:10">
      <c r="A52">
        <v>19</v>
      </c>
      <c r="B52" s="49" t="e">
        <f>IF(#REF!&gt;0,ROUNDUP(#REF!,0),0)</f>
        <v>#REF!</v>
      </c>
      <c r="C52" s="121" t="e">
        <f>IF(#REF!&gt;0,ROUNDUP(IF(OR(Snap=TRUE,Multiple=TRUE),#REF!*70/36,#REF!+4/36),0),0)</f>
        <v>#REF!</v>
      </c>
      <c r="D52" s="128" t="e">
        <f>#REF!</f>
        <v>#REF!</v>
      </c>
      <c r="E52" s="121" t="e">
        <f>IF(#REF!&gt;0,#REF!*2,0)</f>
        <v>#REF!</v>
      </c>
      <c r="F52" s="121" t="e">
        <f>IF(#REF!&gt;0,IF(Snap=TRUE,#REF!*11,IF(Multiple=TRUE,#REF!*9,#REF!/8+1)),0)</f>
        <v>#REF!</v>
      </c>
      <c r="G52" s="121" t="e">
        <f>IF(#REF!=TRUE,IF(Multiple=TRUE,72*#REF!,IF(#REF!="RR",#REF!+4,72*#REF!)))</f>
        <v>#REF!</v>
      </c>
      <c r="H52" s="121" t="e">
        <f>IF(#REF!&gt;0,#REF!*15,0)</f>
        <v>#REF!</v>
      </c>
      <c r="I52" s="121" t="e">
        <f>IF(#REF!&gt;0,IF(Snap=TRUE,#REF!*66+4,0),0)</f>
        <v>#REF!</v>
      </c>
      <c r="J52" s="121"/>
    </row>
    <row r="53" spans="1:10">
      <c r="A53">
        <v>20</v>
      </c>
      <c r="B53" s="49" t="e">
        <f>IF(#REF!&gt;0,ROUNDUP(#REF!,0),0)</f>
        <v>#REF!</v>
      </c>
      <c r="C53" s="121" t="e">
        <f>IF(#REF!&gt;0,ROUNDUP(IF(OR(Snap=TRUE,Multiple=TRUE),#REF!*70/36,#REF!+4/36),0),0)</f>
        <v>#REF!</v>
      </c>
      <c r="D53" s="128" t="e">
        <f>#REF!</f>
        <v>#REF!</v>
      </c>
      <c r="E53" s="121" t="e">
        <f>IF(#REF!&gt;0,#REF!*2,0)</f>
        <v>#REF!</v>
      </c>
      <c r="F53" s="121" t="e">
        <f>IF(#REF!&gt;0,IF(Snap=TRUE,#REF!*11,IF(Multiple=TRUE,#REF!*9,#REF!/8+1)),0)</f>
        <v>#REF!</v>
      </c>
      <c r="G53" s="121" t="e">
        <f>IF(#REF!=TRUE,IF(Multiple=TRUE,72*#REF!,IF(#REF!="RR",#REF!+4,72*#REF!)))</f>
        <v>#REF!</v>
      </c>
      <c r="H53" s="121" t="e">
        <f>IF(#REF!&gt;0,#REF!*15,0)</f>
        <v>#REF!</v>
      </c>
      <c r="I53" s="121" t="e">
        <f>IF(#REF!&gt;0,IF(Snap=TRUE,#REF!*66+4,0),0)</f>
        <v>#REF!</v>
      </c>
      <c r="J53" s="121"/>
    </row>
    <row r="54" spans="1:10">
      <c r="B54" s="77" t="e">
        <f>SUM(B34:B53)</f>
        <v>#REF!</v>
      </c>
      <c r="C54" s="77" t="e">
        <f>SUM(C34:C53)</f>
        <v>#REF!</v>
      </c>
      <c r="D54" s="125"/>
      <c r="E54" s="77" t="e">
        <f>SUM(E34:E53)</f>
        <v>#REF!</v>
      </c>
      <c r="F54" s="77" t="e">
        <f>SUM(F34:F53)</f>
        <v>#REF!</v>
      </c>
      <c r="G54" s="77" t="e">
        <f>SUM(G34:G53)</f>
        <v>#REF!</v>
      </c>
      <c r="H54" s="77" t="e">
        <f>SUM(H34:H53)</f>
        <v>#REF!</v>
      </c>
      <c r="I54" s="77" t="e">
        <f>SUM(I34:I53)</f>
        <v>#REF!</v>
      </c>
      <c r="J54" s="121"/>
    </row>
    <row r="55" spans="1:10" ht="15.75" thickBot="1">
      <c r="C55" t="s">
        <v>156</v>
      </c>
      <c r="G55" t="s">
        <v>155</v>
      </c>
      <c r="I55" t="s">
        <v>155</v>
      </c>
    </row>
    <row r="56" spans="1:10" ht="15.75" thickBot="1">
      <c r="C56" s="121"/>
      <c r="D56" s="121"/>
      <c r="G56" s="123" t="e">
        <f>G54/36</f>
        <v>#REF!</v>
      </c>
      <c r="I56" s="124" t="e">
        <f>I54/36</f>
        <v>#REF!</v>
      </c>
    </row>
    <row r="57" spans="1:10">
      <c r="G57" t="s">
        <v>156</v>
      </c>
      <c r="I57" t="s">
        <v>156</v>
      </c>
    </row>
  </sheetData>
  <phoneticPr fontId="48" type="noConversion"/>
  <conditionalFormatting sqref="P6:V6">
    <cfRule type="cellIs" dxfId="1" priority="1" operator="greaterThan">
      <formula>0</formula>
    </cfRule>
  </conditionalFormatting>
  <conditionalFormatting sqref="Q8 Q10 Q12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02BB-F78A-4604-9F84-AA79ADB0D94D}">
  <dimension ref="A6:J119"/>
  <sheetViews>
    <sheetView showGridLines="0" view="pageBreakPreview" topLeftCell="A6" zoomScaleNormal="100" zoomScaleSheetLayoutView="100" workbookViewId="0">
      <selection activeCell="D21" sqref="D21"/>
    </sheetView>
  </sheetViews>
  <sheetFormatPr defaultColWidth="9.140625" defaultRowHeight="12.75"/>
  <cols>
    <col min="1" max="1" width="10.42578125" style="170" customWidth="1"/>
    <col min="2" max="2" width="11.42578125" style="170" customWidth="1"/>
    <col min="3" max="3" width="12.85546875" style="170" customWidth="1"/>
    <col min="4" max="4" width="12.28515625" style="170" customWidth="1"/>
    <col min="5" max="5" width="5.28515625" style="170" customWidth="1"/>
    <col min="6" max="6" width="7.42578125" style="170" customWidth="1"/>
    <col min="7" max="7" width="5.140625" style="170" customWidth="1"/>
    <col min="8" max="8" width="13.140625" style="170" customWidth="1"/>
    <col min="9" max="9" width="6.5703125" style="171" customWidth="1"/>
    <col min="10" max="16384" width="9.140625" style="170"/>
  </cols>
  <sheetData>
    <row r="6" spans="1:9" ht="14.25" customHeight="1"/>
    <row r="7" spans="1:9" ht="30.75" customHeight="1">
      <c r="A7" s="243" t="s">
        <v>181</v>
      </c>
      <c r="B7" s="243"/>
      <c r="C7" s="243"/>
      <c r="D7" s="243"/>
      <c r="E7" s="243"/>
      <c r="F7" s="243"/>
      <c r="G7" s="243"/>
      <c r="H7" s="243"/>
      <c r="I7" s="243"/>
    </row>
    <row r="8" spans="1:9" s="172" customFormat="1" ht="10.5" customHeight="1">
      <c r="A8" s="170"/>
      <c r="B8" s="170"/>
      <c r="C8" s="170"/>
      <c r="D8" s="170"/>
      <c r="E8" s="170"/>
      <c r="F8" s="170"/>
      <c r="G8" s="170"/>
      <c r="H8" s="170"/>
      <c r="I8" s="170"/>
    </row>
    <row r="9" spans="1:9" s="172" customFormat="1" ht="10.5" customHeight="1">
      <c r="A9" s="170"/>
      <c r="B9" s="170"/>
      <c r="C9" s="170"/>
      <c r="D9" s="170"/>
      <c r="E9" s="170"/>
      <c r="F9" s="170"/>
      <c r="G9" s="170"/>
      <c r="H9" s="170"/>
      <c r="I9" s="170"/>
    </row>
    <row r="10" spans="1:9" s="172" customFormat="1">
      <c r="A10" s="189" t="s">
        <v>182</v>
      </c>
      <c r="B10" s="237">
        <v>45818</v>
      </c>
      <c r="I10" s="173"/>
    </row>
    <row r="11" spans="1:9" s="172" customFormat="1">
      <c r="I11" s="173"/>
    </row>
    <row r="12" spans="1:9" s="172" customFormat="1">
      <c r="E12" s="174"/>
      <c r="I12" s="173"/>
    </row>
    <row r="13" spans="1:9" s="172" customFormat="1" ht="15.6" customHeight="1">
      <c r="A13" s="172" t="s">
        <v>183</v>
      </c>
      <c r="B13" s="175" t="str">
        <f>'Cubicle Worksheet'!$B$4</f>
        <v>Utah Valley University</v>
      </c>
      <c r="I13" s="173"/>
    </row>
    <row r="14" spans="1:9" s="172" customFormat="1" ht="15.6" customHeight="1">
      <c r="A14" s="172" t="s">
        <v>184</v>
      </c>
      <c r="B14" s="175" t="str">
        <f>'Cubicle Worksheet'!B5</f>
        <v>800 West University Pkwy</v>
      </c>
      <c r="I14" s="173"/>
    </row>
    <row r="15" spans="1:9" s="172" customFormat="1" ht="12.75" customHeight="1">
      <c r="B15" s="175" t="str">
        <f>'Cubicle Worksheet'!B6</f>
        <v>Orem, UT  84058</v>
      </c>
      <c r="I15" s="173"/>
    </row>
    <row r="16" spans="1:9" s="172" customFormat="1" ht="15.6" customHeight="1">
      <c r="I16" s="173"/>
    </row>
    <row r="17" spans="1:10" s="172" customFormat="1" ht="16.149999999999999" customHeight="1">
      <c r="A17" s="172" t="s">
        <v>185</v>
      </c>
      <c r="B17" s="175" t="str">
        <f>'Cubicle Worksheet'!B8</f>
        <v>Mario</v>
      </c>
      <c r="D17" s="172" t="s">
        <v>406</v>
      </c>
      <c r="I17" s="173"/>
    </row>
    <row r="18" spans="1:10" s="172" customFormat="1" ht="16.149999999999999" customHeight="1">
      <c r="B18" s="175"/>
      <c r="I18" s="173"/>
    </row>
    <row r="19" spans="1:10" s="172" customFormat="1" ht="12.75" customHeight="1">
      <c r="A19" s="172" t="s">
        <v>186</v>
      </c>
      <c r="B19" s="175" t="str">
        <f>'Cubicle Worksheet'!$B$11</f>
        <v>markidma@uvu.edu</v>
      </c>
      <c r="D19" s="242" t="s">
        <v>417</v>
      </c>
      <c r="I19" s="173"/>
    </row>
    <row r="20" spans="1:10" s="172" customFormat="1" ht="12.75" customHeight="1">
      <c r="A20" s="172" t="s">
        <v>187</v>
      </c>
      <c r="B20" s="175" t="str">
        <f>'Cubicle Worksheet'!$B$10</f>
        <v>801.361.8165</v>
      </c>
      <c r="D20" s="172" t="s">
        <v>407</v>
      </c>
      <c r="I20" s="173"/>
    </row>
    <row r="21" spans="1:10" s="172" customFormat="1" ht="12.75" customHeight="1">
      <c r="B21" s="175"/>
      <c r="I21" s="173"/>
    </row>
    <row r="22" spans="1:10" s="172" customFormat="1" ht="12.75" customHeight="1">
      <c r="I22" s="173"/>
    </row>
    <row r="23" spans="1:10" s="172" customFormat="1" ht="15">
      <c r="A23" s="238" t="s">
        <v>188</v>
      </c>
      <c r="B23" s="238" t="str">
        <f>'Cubicle Worksheet'!$K$4</f>
        <v>UVU HP Bldg (Lakeside Campus) - Cubical Curtains</v>
      </c>
      <c r="I23" s="173"/>
    </row>
    <row r="24" spans="1:10" s="172" customFormat="1">
      <c r="I24" s="173"/>
    </row>
    <row r="25" spans="1:10" s="172" customFormat="1">
      <c r="B25" s="172" t="s">
        <v>189</v>
      </c>
      <c r="I25" s="173"/>
    </row>
    <row r="26" spans="1:10" s="172" customFormat="1">
      <c r="B26" s="176"/>
      <c r="C26" s="176"/>
      <c r="D26" s="176"/>
      <c r="E26" s="176"/>
      <c r="F26" s="176"/>
      <c r="G26" s="176"/>
      <c r="I26" s="173"/>
    </row>
    <row r="27" spans="1:10" s="172" customFormat="1">
      <c r="B27" s="177" t="s">
        <v>190</v>
      </c>
      <c r="C27" s="172" t="s">
        <v>425</v>
      </c>
      <c r="D27" s="178"/>
      <c r="E27" s="178"/>
      <c r="F27" s="178"/>
      <c r="G27" s="176"/>
      <c r="I27" s="173"/>
    </row>
    <row r="28" spans="1:10" s="172" customFormat="1">
      <c r="I28" s="173"/>
      <c r="J28" s="173"/>
    </row>
    <row r="29" spans="1:10" s="172" customFormat="1">
      <c r="B29" s="177" t="s">
        <v>191</v>
      </c>
      <c r="C29" s="172" t="s">
        <v>427</v>
      </c>
      <c r="I29" s="173"/>
      <c r="J29" s="173"/>
    </row>
    <row r="30" spans="1:10" s="172" customFormat="1">
      <c r="C30" s="172" t="s">
        <v>426</v>
      </c>
      <c r="I30" s="173"/>
      <c r="J30" s="173"/>
    </row>
    <row r="31" spans="1:10" s="172" customFormat="1">
      <c r="I31" s="173"/>
      <c r="J31" s="173"/>
    </row>
    <row r="32" spans="1:10" s="172" customFormat="1">
      <c r="B32" s="177" t="s">
        <v>192</v>
      </c>
      <c r="C32" s="172" t="s">
        <v>428</v>
      </c>
      <c r="I32" s="173"/>
      <c r="J32" s="173"/>
    </row>
    <row r="33" spans="1:10" s="172" customFormat="1">
      <c r="I33" s="173"/>
      <c r="J33" s="173"/>
    </row>
    <row r="34" spans="1:10" s="172" customFormat="1">
      <c r="I34" s="173"/>
      <c r="J34" s="173"/>
    </row>
    <row r="35" spans="1:10" s="172" customFormat="1">
      <c r="I35" s="173"/>
      <c r="J35" s="173"/>
    </row>
    <row r="36" spans="1:10" s="172" customFormat="1">
      <c r="I36" s="173"/>
      <c r="J36" s="173"/>
    </row>
    <row r="37" spans="1:10" s="172" customFormat="1">
      <c r="I37" s="173"/>
    </row>
    <row r="38" spans="1:10" s="172" customFormat="1">
      <c r="B38" s="179" t="s">
        <v>193</v>
      </c>
      <c r="C38" s="244" t="s">
        <v>194</v>
      </c>
      <c r="D38" s="244"/>
      <c r="E38" s="244"/>
      <c r="F38" s="244"/>
      <c r="I38" s="173"/>
    </row>
    <row r="39" spans="1:10" s="172" customFormat="1">
      <c r="I39" s="173"/>
    </row>
    <row r="40" spans="1:10" ht="15">
      <c r="A40" s="180"/>
      <c r="B40" s="170" t="s">
        <v>195</v>
      </c>
      <c r="C40" s="180"/>
      <c r="D40" s="181">
        <f>'Cubicle Worksheet'!AG41</f>
        <v>5647.0013333333327</v>
      </c>
    </row>
    <row r="41" spans="1:10" ht="15">
      <c r="A41" s="180"/>
      <c r="B41" s="170" t="s">
        <v>51</v>
      </c>
      <c r="C41" s="182">
        <v>0</v>
      </c>
      <c r="D41" s="183"/>
      <c r="E41" s="239"/>
      <c r="F41" s="239" t="s">
        <v>196</v>
      </c>
      <c r="G41" s="184"/>
    </row>
    <row r="42" spans="1:10" ht="15">
      <c r="A42" s="180"/>
      <c r="B42" s="180"/>
      <c r="C42" s="180"/>
      <c r="D42" s="185">
        <f>SUM(D40:D41)</f>
        <v>5647.0013333333327</v>
      </c>
    </row>
    <row r="43" spans="1:10" ht="15">
      <c r="A43" s="199" t="s">
        <v>341</v>
      </c>
      <c r="B43" s="180"/>
      <c r="C43" s="180"/>
      <c r="D43" s="185"/>
    </row>
    <row r="44" spans="1:10">
      <c r="C44" s="186"/>
    </row>
    <row r="45" spans="1:10" ht="15" customHeight="1">
      <c r="A45" s="246" t="s">
        <v>197</v>
      </c>
      <c r="B45" s="246"/>
      <c r="C45" s="246"/>
      <c r="D45" s="246"/>
      <c r="E45" s="246"/>
      <c r="F45" s="246"/>
      <c r="G45" s="246"/>
      <c r="H45" s="246"/>
      <c r="I45" s="246"/>
    </row>
    <row r="46" spans="1:10" ht="15" customHeight="1">
      <c r="A46" s="247" t="s">
        <v>424</v>
      </c>
      <c r="B46" s="247"/>
      <c r="C46" s="247"/>
      <c r="D46" s="247"/>
      <c r="E46" s="247"/>
      <c r="F46" s="247"/>
      <c r="G46" s="247"/>
      <c r="H46" s="247"/>
      <c r="I46" s="247"/>
    </row>
    <row r="50" spans="1:8">
      <c r="A50" s="170" t="s">
        <v>198</v>
      </c>
      <c r="E50" s="189" t="s">
        <v>199</v>
      </c>
      <c r="F50" s="189"/>
      <c r="G50" s="189"/>
    </row>
    <row r="51" spans="1:8">
      <c r="E51" s="189"/>
      <c r="F51" s="189"/>
      <c r="G51" s="189"/>
    </row>
    <row r="53" spans="1:8">
      <c r="A53" s="188"/>
      <c r="B53" s="188"/>
      <c r="C53" s="188"/>
      <c r="E53" s="245"/>
      <c r="F53" s="245"/>
      <c r="G53" s="245"/>
      <c r="H53" s="245"/>
    </row>
    <row r="54" spans="1:8" ht="20.100000000000001" customHeight="1">
      <c r="A54" s="240" t="s">
        <v>422</v>
      </c>
      <c r="E54" s="189"/>
      <c r="F54" s="189"/>
      <c r="G54" s="189"/>
    </row>
    <row r="55" spans="1:8" ht="13.15" customHeight="1">
      <c r="A55" s="170" t="s">
        <v>200</v>
      </c>
      <c r="E55" s="189" t="s">
        <v>201</v>
      </c>
      <c r="F55" s="189"/>
      <c r="G55" s="189"/>
    </row>
    <row r="56" spans="1:8">
      <c r="A56" s="170" t="s">
        <v>202</v>
      </c>
      <c r="F56" s="189"/>
      <c r="G56" s="189"/>
    </row>
    <row r="57" spans="1:8" ht="12" customHeight="1">
      <c r="A57" s="241" t="s">
        <v>423</v>
      </c>
      <c r="E57" s="189"/>
    </row>
    <row r="60" spans="1:8">
      <c r="C60" s="187"/>
      <c r="G60" s="187"/>
    </row>
    <row r="62" spans="1:8">
      <c r="B62" s="187"/>
      <c r="F62" s="187"/>
    </row>
    <row r="64" spans="1:8">
      <c r="C64" s="190"/>
      <c r="E64" s="187"/>
    </row>
    <row r="66" spans="3:7">
      <c r="C66" s="187"/>
    </row>
    <row r="68" spans="3:7">
      <c r="C68" s="177"/>
      <c r="E68" s="187"/>
    </row>
    <row r="70" spans="3:7">
      <c r="C70" s="187"/>
    </row>
    <row r="71" spans="3:7">
      <c r="C71" s="187"/>
    </row>
    <row r="72" spans="3:7">
      <c r="C72" s="187"/>
    </row>
    <row r="73" spans="3:7">
      <c r="C73" s="187"/>
    </row>
    <row r="74" spans="3:7">
      <c r="C74" s="187"/>
    </row>
    <row r="75" spans="3:7">
      <c r="C75" s="187"/>
    </row>
    <row r="76" spans="3:7">
      <c r="C76" s="187"/>
    </row>
    <row r="78" spans="3:7">
      <c r="C78" s="191"/>
      <c r="D78" s="187"/>
      <c r="E78" s="191"/>
      <c r="G78" s="187"/>
    </row>
    <row r="85" spans="2:2">
      <c r="B85" s="170" t="s">
        <v>194</v>
      </c>
    </row>
    <row r="86" spans="2:2">
      <c r="B86" s="170" t="s">
        <v>203</v>
      </c>
    </row>
    <row r="87" spans="2:2">
      <c r="B87" s="170" t="s">
        <v>204</v>
      </c>
    </row>
    <row r="88" spans="2:2">
      <c r="B88" s="170" t="s">
        <v>205</v>
      </c>
    </row>
    <row r="89" spans="2:2">
      <c r="B89" s="170" t="s">
        <v>206</v>
      </c>
    </row>
    <row r="90" spans="2:2">
      <c r="B90" s="170" t="s">
        <v>207</v>
      </c>
    </row>
    <row r="114" spans="1:8">
      <c r="E114" s="187"/>
      <c r="H114" s="187"/>
    </row>
    <row r="116" spans="1:8">
      <c r="B116" s="187"/>
    </row>
    <row r="119" spans="1:8" ht="18">
      <c r="A119" s="192"/>
    </row>
  </sheetData>
  <mergeCells count="5">
    <mergeCell ref="A7:I7"/>
    <mergeCell ref="C38:F38"/>
    <mergeCell ref="E53:H53"/>
    <mergeCell ref="A45:I45"/>
    <mergeCell ref="A46:I46"/>
  </mergeCells>
  <dataValidations disablePrompts="1" count="1">
    <dataValidation type="list" allowBlank="1" showInputMessage="1" showErrorMessage="1" sqref="C38" xr:uid="{45DD677A-A130-444E-98A5-15A1139C18DC}">
      <formula1>$B$85:$B$90</formula1>
    </dataValidation>
  </dataValidations>
  <hyperlinks>
    <hyperlink ref="A57" r:id="rId1" xr:uid="{52D5555A-74BB-4C6A-B334-A9BB8C252100}"/>
    <hyperlink ref="D19" r:id="rId2" xr:uid="{8CB2A7E4-A0BB-4B9D-B586-1ED79F46B20E}"/>
  </hyperlinks>
  <printOptions gridLinesSet="0"/>
  <pageMargins left="0.97" right="0.69" top="0.5" bottom="0.5" header="0.5" footer="0.5"/>
  <pageSetup scale="88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0CB9-E6A6-484D-8230-9C6B3F94CE24}">
  <sheetPr codeName="Sheet1"/>
  <dimension ref="A1:AK64"/>
  <sheetViews>
    <sheetView showGridLines="0" tabSelected="1" view="pageLayout" zoomScaleNormal="100" zoomScaleSheetLayoutView="110" workbookViewId="0">
      <selection activeCell="T6" sqref="T6"/>
    </sheetView>
  </sheetViews>
  <sheetFormatPr defaultColWidth="9.140625" defaultRowHeight="15"/>
  <cols>
    <col min="1" max="1" width="9.7109375" style="1" customWidth="1"/>
    <col min="2" max="2" width="3.85546875" customWidth="1"/>
    <col min="3" max="3" width="4.140625" customWidth="1"/>
    <col min="4" max="4" width="2.42578125" style="3" customWidth="1"/>
    <col min="5" max="5" width="4.140625" customWidth="1"/>
    <col min="6" max="6" width="2.42578125" style="3" customWidth="1"/>
    <col min="7" max="7" width="4.140625" customWidth="1"/>
    <col min="8" max="8" width="5.42578125" customWidth="1"/>
    <col min="9" max="9" width="5" customWidth="1"/>
    <col min="10" max="10" width="6.140625" customWidth="1"/>
    <col min="11" max="11" width="5.85546875" customWidth="1"/>
    <col min="12" max="12" width="5.140625" customWidth="1"/>
    <col min="13" max="13" width="4.85546875" customWidth="1"/>
    <col min="14" max="14" width="4.140625" style="1" customWidth="1"/>
    <col min="15" max="15" width="3.42578125" customWidth="1"/>
    <col min="16" max="16" width="4" customWidth="1"/>
    <col min="17" max="17" width="5.28515625" customWidth="1"/>
    <col min="18" max="18" width="3" customWidth="1"/>
    <col min="19" max="19" width="2.42578125" style="3" customWidth="1"/>
    <col min="20" max="20" width="3.85546875" customWidth="1"/>
    <col min="21" max="21" width="5.140625" customWidth="1"/>
    <col min="22" max="22" width="7.85546875" customWidth="1"/>
    <col min="23" max="23" width="18.140625" customWidth="1"/>
    <col min="24" max="24" width="6.5703125" style="1" customWidth="1"/>
    <col min="25" max="25" width="11.42578125" customWidth="1"/>
    <col min="26" max="28" width="10" customWidth="1"/>
    <col min="29" max="29" width="11.7109375" customWidth="1"/>
    <col min="30" max="30" width="12" customWidth="1"/>
    <col min="31" max="32" width="10" customWidth="1"/>
    <col min="33" max="33" width="12.28515625" customWidth="1"/>
    <col min="34" max="34" width="13.42578125" customWidth="1"/>
  </cols>
  <sheetData>
    <row r="1" spans="1:37" s="202" customFormat="1" ht="12.75">
      <c r="A1" s="200"/>
      <c r="B1" s="101"/>
      <c r="C1" s="101"/>
      <c r="D1" s="201"/>
      <c r="E1" s="101"/>
      <c r="F1" s="201"/>
      <c r="G1" s="101"/>
      <c r="H1" s="101"/>
      <c r="I1" s="101"/>
      <c r="J1" s="101"/>
      <c r="K1" s="101"/>
      <c r="L1" s="101"/>
      <c r="M1" s="101"/>
      <c r="N1" s="200"/>
      <c r="O1" s="101"/>
      <c r="P1" s="101"/>
      <c r="Q1" s="101"/>
      <c r="R1" s="101"/>
      <c r="S1" s="201"/>
      <c r="T1" s="101"/>
      <c r="U1" s="101"/>
      <c r="V1" s="101"/>
      <c r="W1" s="101"/>
      <c r="X1" s="200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</row>
    <row r="2" spans="1:37" s="202" customFormat="1" ht="21.75" thickBot="1">
      <c r="A2" s="200"/>
      <c r="B2" s="101"/>
      <c r="C2" s="101"/>
      <c r="D2" s="201"/>
      <c r="E2" s="101"/>
      <c r="F2" s="201"/>
      <c r="G2" s="101"/>
      <c r="H2" s="101"/>
      <c r="I2" s="101"/>
      <c r="J2" s="101"/>
      <c r="K2" s="101"/>
      <c r="L2" s="224" t="s">
        <v>402</v>
      </c>
      <c r="M2" s="101"/>
      <c r="N2" s="200"/>
      <c r="O2" s="101"/>
      <c r="P2" s="101"/>
      <c r="Q2" s="101"/>
      <c r="R2" s="101"/>
      <c r="S2" s="201"/>
      <c r="T2" s="101"/>
      <c r="U2" s="101"/>
      <c r="V2" s="101"/>
      <c r="W2" s="101"/>
      <c r="X2" s="200"/>
      <c r="Y2" s="203" t="s">
        <v>209</v>
      </c>
      <c r="Z2" s="101"/>
      <c r="AA2" s="101"/>
      <c r="AB2" s="101"/>
      <c r="AC2" s="101" t="s">
        <v>47</v>
      </c>
      <c r="AD2" s="101" t="s">
        <v>342</v>
      </c>
      <c r="AE2" s="101"/>
      <c r="AF2" s="101"/>
      <c r="AG2" s="101"/>
      <c r="AH2" s="101"/>
      <c r="AI2" s="101"/>
      <c r="AJ2" s="101"/>
      <c r="AK2" s="101"/>
    </row>
    <row r="3" spans="1:37" s="202" customFormat="1" ht="13.5" thickBot="1">
      <c r="A3" s="200"/>
      <c r="B3" s="101"/>
      <c r="C3" s="101"/>
      <c r="D3" s="201"/>
      <c r="E3" s="101"/>
      <c r="F3" s="201"/>
      <c r="G3" s="101"/>
      <c r="H3" s="101"/>
      <c r="I3" s="101"/>
      <c r="J3" s="101"/>
      <c r="K3" s="101"/>
      <c r="L3" s="101"/>
      <c r="M3" s="101"/>
      <c r="N3" s="200"/>
      <c r="O3" s="101"/>
      <c r="P3" s="101"/>
      <c r="Q3" s="101"/>
      <c r="R3" s="101"/>
      <c r="S3" s="201"/>
      <c r="T3" s="101"/>
      <c r="U3" s="101"/>
      <c r="V3" s="101"/>
      <c r="W3" s="204">
        <f ca="1">TODAY()</f>
        <v>45835</v>
      </c>
      <c r="X3" s="205"/>
      <c r="Y3" s="101"/>
      <c r="Z3" s="200" t="s">
        <v>48</v>
      </c>
      <c r="AA3" s="206" t="s">
        <v>210</v>
      </c>
      <c r="AB3" s="101"/>
      <c r="AC3" s="97" t="s">
        <v>39</v>
      </c>
      <c r="AD3" s="98">
        <v>5.49</v>
      </c>
      <c r="AE3" s="101"/>
      <c r="AF3" s="101"/>
      <c r="AG3" s="101"/>
      <c r="AH3" s="101"/>
      <c r="AI3" s="101"/>
      <c r="AJ3" s="101"/>
      <c r="AK3" s="101"/>
    </row>
    <row r="4" spans="1:37" s="202" customFormat="1" ht="13.5" thickBot="1">
      <c r="A4" s="200" t="s">
        <v>16</v>
      </c>
      <c r="B4" s="250" t="s">
        <v>404</v>
      </c>
      <c r="C4" s="250"/>
      <c r="D4" s="250"/>
      <c r="E4" s="250"/>
      <c r="F4" s="250"/>
      <c r="G4" s="250"/>
      <c r="H4" s="250"/>
      <c r="I4" s="101"/>
      <c r="J4" s="200" t="s">
        <v>21</v>
      </c>
      <c r="K4" s="250" t="s">
        <v>405</v>
      </c>
      <c r="L4" s="250"/>
      <c r="M4" s="250"/>
      <c r="N4" s="250"/>
      <c r="O4" s="250"/>
      <c r="P4" s="250"/>
      <c r="Q4" s="250"/>
      <c r="R4" s="249" t="s">
        <v>129</v>
      </c>
      <c r="S4" s="249"/>
      <c r="T4" s="207">
        <v>1</v>
      </c>
      <c r="U4" s="101"/>
      <c r="V4" s="101"/>
      <c r="W4" s="101"/>
      <c r="X4" s="200"/>
      <c r="Y4" s="101"/>
      <c r="Z4" s="200" t="s">
        <v>43</v>
      </c>
      <c r="AA4" s="208">
        <v>35</v>
      </c>
      <c r="AB4" s="101"/>
      <c r="AC4" s="99" t="s">
        <v>40</v>
      </c>
      <c r="AD4" s="100">
        <v>5.86</v>
      </c>
      <c r="AE4" s="101"/>
      <c r="AF4" s="101"/>
      <c r="AG4" s="101"/>
      <c r="AH4" s="101"/>
      <c r="AI4" s="101"/>
      <c r="AJ4" s="101"/>
      <c r="AK4" s="101"/>
    </row>
    <row r="5" spans="1:37" s="202" customFormat="1" ht="13.5" thickBot="1">
      <c r="A5" s="200"/>
      <c r="B5" s="248" t="s">
        <v>420</v>
      </c>
      <c r="C5" s="248"/>
      <c r="D5" s="248"/>
      <c r="E5" s="248"/>
      <c r="F5" s="248"/>
      <c r="G5" s="248"/>
      <c r="H5" s="248"/>
      <c r="I5" s="101"/>
      <c r="J5" s="200"/>
      <c r="K5" s="248" t="s">
        <v>419</v>
      </c>
      <c r="L5" s="248"/>
      <c r="M5" s="248"/>
      <c r="N5" s="248"/>
      <c r="O5" s="248"/>
      <c r="P5" s="248"/>
      <c r="Q5" s="248"/>
      <c r="R5" s="101"/>
      <c r="S5" s="201"/>
      <c r="T5" s="101"/>
      <c r="U5" s="101"/>
      <c r="V5" s="101"/>
      <c r="W5" s="101"/>
      <c r="X5" s="200"/>
      <c r="Y5" s="101"/>
      <c r="Z5" s="200" t="s">
        <v>44</v>
      </c>
      <c r="AA5" s="208">
        <v>14</v>
      </c>
      <c r="AB5" s="101"/>
      <c r="AC5" s="99" t="s">
        <v>41</v>
      </c>
      <c r="AD5" s="100">
        <v>6.26</v>
      </c>
      <c r="AE5" s="101"/>
      <c r="AF5" s="101" t="s">
        <v>137</v>
      </c>
      <c r="AG5" s="209"/>
      <c r="AH5" s="101"/>
      <c r="AI5" s="101"/>
      <c r="AJ5" s="101"/>
      <c r="AK5" s="101"/>
    </row>
    <row r="6" spans="1:37" s="202" customFormat="1" ht="13.5" thickBot="1">
      <c r="A6" s="200"/>
      <c r="B6" s="248" t="s">
        <v>421</v>
      </c>
      <c r="C6" s="248"/>
      <c r="D6" s="248"/>
      <c r="E6" s="248"/>
      <c r="F6" s="248"/>
      <c r="G6" s="248"/>
      <c r="H6" s="248"/>
      <c r="I6" s="101"/>
      <c r="J6" s="200"/>
      <c r="K6" s="248" t="s">
        <v>418</v>
      </c>
      <c r="L6" s="248"/>
      <c r="M6" s="248"/>
      <c r="N6" s="248"/>
      <c r="O6" s="248"/>
      <c r="P6" s="248"/>
      <c r="Q6" s="248"/>
      <c r="R6" s="101"/>
      <c r="S6" s="201"/>
      <c r="V6" s="200" t="s">
        <v>331</v>
      </c>
      <c r="W6" s="210">
        <v>45856</v>
      </c>
      <c r="X6" s="200"/>
      <c r="Y6" s="101"/>
      <c r="Z6" s="200" t="s">
        <v>45</v>
      </c>
      <c r="AA6" s="208">
        <v>35</v>
      </c>
      <c r="AB6" s="101"/>
      <c r="AC6" s="102" t="s">
        <v>42</v>
      </c>
      <c r="AD6" s="103">
        <v>8.76</v>
      </c>
      <c r="AE6" s="101"/>
      <c r="AF6" s="101"/>
      <c r="AG6" s="101"/>
      <c r="AH6" s="101"/>
      <c r="AI6" s="101"/>
      <c r="AJ6" s="101"/>
      <c r="AK6" s="101"/>
    </row>
    <row r="7" spans="1:37" s="202" customFormat="1" ht="12.75">
      <c r="A7" s="200" t="s">
        <v>17</v>
      </c>
      <c r="B7" s="211"/>
      <c r="C7" s="211"/>
      <c r="D7" s="211"/>
      <c r="E7" s="211"/>
      <c r="F7" s="211"/>
      <c r="G7" s="211"/>
      <c r="H7" s="211"/>
      <c r="I7" s="101"/>
      <c r="J7" s="200" t="s">
        <v>22</v>
      </c>
      <c r="K7" s="211"/>
      <c r="L7" s="211"/>
      <c r="M7" s="211"/>
      <c r="N7" s="211"/>
      <c r="O7" s="211"/>
      <c r="P7" s="211"/>
      <c r="Q7" s="211"/>
      <c r="R7" s="101"/>
      <c r="S7" s="212"/>
      <c r="T7" s="213"/>
      <c r="U7" s="213"/>
      <c r="V7" s="213"/>
      <c r="W7" s="213"/>
      <c r="X7" s="200"/>
      <c r="Y7" s="101"/>
      <c r="Z7" s="200" t="s">
        <v>46</v>
      </c>
      <c r="AA7" s="208">
        <v>12</v>
      </c>
      <c r="AB7" s="101"/>
      <c r="AC7" s="101"/>
      <c r="AD7" s="101"/>
      <c r="AE7" s="101"/>
      <c r="AF7" s="101"/>
      <c r="AG7" s="101"/>
      <c r="AH7" s="101"/>
      <c r="AI7" s="101"/>
      <c r="AJ7" s="101"/>
      <c r="AK7" s="101"/>
    </row>
    <row r="8" spans="1:37" s="202" customFormat="1" ht="12.75">
      <c r="A8" s="200" t="s">
        <v>23</v>
      </c>
      <c r="B8" s="250" t="s">
        <v>414</v>
      </c>
      <c r="C8" s="250"/>
      <c r="D8" s="250"/>
      <c r="E8" s="250"/>
      <c r="F8" s="250"/>
      <c r="G8" s="250"/>
      <c r="H8" s="250"/>
      <c r="I8" s="101"/>
      <c r="J8" s="200" t="s">
        <v>23</v>
      </c>
      <c r="K8" s="250" t="s">
        <v>406</v>
      </c>
      <c r="L8" s="250"/>
      <c r="M8" s="250"/>
      <c r="N8" s="250"/>
      <c r="O8" s="250"/>
      <c r="P8" s="250"/>
      <c r="Q8" s="250"/>
      <c r="R8" s="101"/>
      <c r="S8" s="265" t="s">
        <v>38</v>
      </c>
      <c r="T8" s="265"/>
      <c r="U8" s="265"/>
      <c r="V8" s="265"/>
      <c r="W8" s="265"/>
      <c r="X8" s="214"/>
      <c r="Y8" s="101"/>
      <c r="Z8" s="200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</row>
    <row r="9" spans="1:37" s="202" customFormat="1" ht="12.75">
      <c r="A9" s="200" t="s">
        <v>18</v>
      </c>
      <c r="B9" s="248"/>
      <c r="C9" s="248"/>
      <c r="D9" s="248"/>
      <c r="E9" s="248"/>
      <c r="F9" s="248"/>
      <c r="G9" s="248"/>
      <c r="H9" s="248"/>
      <c r="I9" s="101"/>
      <c r="J9" s="200" t="s">
        <v>18</v>
      </c>
      <c r="K9" s="248" t="s">
        <v>407</v>
      </c>
      <c r="L9" s="248"/>
      <c r="M9" s="248"/>
      <c r="N9" s="248"/>
      <c r="O9" s="248"/>
      <c r="P9" s="248"/>
      <c r="Q9" s="248"/>
      <c r="R9" s="101"/>
      <c r="S9" s="212"/>
      <c r="T9" s="213"/>
      <c r="U9" s="213" t="b">
        <v>0</v>
      </c>
      <c r="V9" s="213" t="b">
        <v>1</v>
      </c>
      <c r="W9" s="213"/>
      <c r="X9" s="200"/>
      <c r="Y9" s="101"/>
      <c r="Z9" s="203"/>
      <c r="AA9" s="101"/>
      <c r="AB9" s="101"/>
      <c r="AC9" s="101"/>
      <c r="AD9" s="101"/>
      <c r="AE9" s="101"/>
      <c r="AF9" s="101"/>
      <c r="AG9" s="213" t="b">
        <v>1</v>
      </c>
      <c r="AH9" s="101"/>
      <c r="AI9" s="101"/>
      <c r="AJ9" s="101"/>
      <c r="AK9" s="101"/>
    </row>
    <row r="10" spans="1:37" s="202" customFormat="1" ht="12.75">
      <c r="A10" s="200" t="s">
        <v>19</v>
      </c>
      <c r="B10" s="248" t="s">
        <v>415</v>
      </c>
      <c r="C10" s="248"/>
      <c r="D10" s="248"/>
      <c r="E10" s="248"/>
      <c r="F10" s="248"/>
      <c r="G10" s="248"/>
      <c r="H10" s="248"/>
      <c r="I10" s="101"/>
      <c r="J10" s="200"/>
      <c r="K10" s="268" t="s">
        <v>417</v>
      </c>
      <c r="L10" s="269"/>
      <c r="M10" s="269"/>
      <c r="N10" s="269"/>
      <c r="O10" s="269"/>
      <c r="P10" s="269"/>
      <c r="Q10" s="269"/>
      <c r="R10" s="101"/>
      <c r="S10" s="212"/>
      <c r="T10" s="213"/>
      <c r="U10" s="213" t="b">
        <v>0</v>
      </c>
      <c r="V10" s="213"/>
      <c r="W10" s="101"/>
      <c r="X10" s="200"/>
      <c r="Y10" s="101"/>
      <c r="Z10" s="101"/>
      <c r="AA10" s="213" t="b">
        <v>0</v>
      </c>
      <c r="AB10" s="101"/>
      <c r="AC10" s="101"/>
      <c r="AD10" s="104"/>
      <c r="AE10" s="105"/>
      <c r="AF10" s="101"/>
      <c r="AG10" s="215"/>
      <c r="AH10" s="101"/>
      <c r="AI10" s="101"/>
      <c r="AJ10" s="101"/>
      <c r="AK10" s="101"/>
    </row>
    <row r="11" spans="1:37" s="202" customFormat="1" ht="12.75">
      <c r="A11" s="200" t="s">
        <v>20</v>
      </c>
      <c r="B11" s="268" t="s">
        <v>416</v>
      </c>
      <c r="C11" s="269"/>
      <c r="D11" s="269"/>
      <c r="E11" s="269"/>
      <c r="F11" s="269"/>
      <c r="G11" s="269"/>
      <c r="H11" s="269"/>
      <c r="I11" s="101"/>
      <c r="J11" s="200"/>
      <c r="K11" s="248"/>
      <c r="L11" s="248"/>
      <c r="M11" s="248"/>
      <c r="N11" s="248"/>
      <c r="O11" s="248"/>
      <c r="P11" s="248"/>
      <c r="Q11" s="248"/>
      <c r="R11" s="101"/>
      <c r="S11" s="212"/>
      <c r="T11" s="213"/>
      <c r="U11" s="213" t="b">
        <v>0</v>
      </c>
      <c r="V11" s="213"/>
      <c r="W11" s="213"/>
      <c r="X11" s="200"/>
      <c r="Y11" s="101"/>
      <c r="Z11" s="213"/>
      <c r="AA11" s="216">
        <v>72</v>
      </c>
      <c r="AB11" s="101" t="s">
        <v>208</v>
      </c>
      <c r="AC11" s="101"/>
      <c r="AD11" s="107"/>
      <c r="AE11" s="101"/>
      <c r="AF11" s="101"/>
      <c r="AG11" s="232"/>
    </row>
    <row r="12" spans="1:37" s="202" customFormat="1" ht="15" customHeight="1" thickBot="1">
      <c r="A12" s="200"/>
      <c r="B12" s="101"/>
      <c r="C12" s="101"/>
      <c r="D12" s="201"/>
      <c r="E12" s="101"/>
      <c r="F12" s="201"/>
      <c r="G12" s="101"/>
      <c r="H12" s="101"/>
      <c r="I12" s="101"/>
      <c r="J12" s="101"/>
      <c r="K12" s="101"/>
      <c r="L12" s="101"/>
      <c r="M12" s="101"/>
      <c r="N12" s="200"/>
      <c r="O12" s="101"/>
      <c r="P12" s="101"/>
      <c r="Q12" s="101"/>
      <c r="R12" s="101"/>
      <c r="S12" s="201"/>
      <c r="T12" s="101"/>
      <c r="U12" s="101"/>
      <c r="V12" s="101"/>
      <c r="W12" s="101"/>
      <c r="X12" s="200"/>
      <c r="Y12" s="101"/>
      <c r="Z12" s="213"/>
      <c r="AA12" s="101"/>
      <c r="AB12" s="101"/>
      <c r="AC12" s="101"/>
      <c r="AD12" s="107"/>
      <c r="AE12" s="108"/>
      <c r="AF12" s="101"/>
      <c r="AG12" s="101"/>
      <c r="AH12" s="101"/>
      <c r="AI12" s="101"/>
      <c r="AJ12" s="101"/>
      <c r="AK12" s="101"/>
    </row>
    <row r="13" spans="1:37" ht="15" customHeight="1" thickBot="1">
      <c r="A13" s="92"/>
      <c r="B13" s="93"/>
      <c r="C13" s="257" t="s">
        <v>34</v>
      </c>
      <c r="D13" s="258"/>
      <c r="E13" s="252" t="s">
        <v>409</v>
      </c>
      <c r="F13" s="253"/>
      <c r="G13" s="254"/>
      <c r="H13" s="93"/>
      <c r="I13" s="93"/>
      <c r="J13" s="96" t="s">
        <v>35</v>
      </c>
      <c r="K13" s="252" t="s">
        <v>410</v>
      </c>
      <c r="L13" s="254"/>
      <c r="M13" s="93"/>
      <c r="N13" s="92"/>
      <c r="O13" s="93"/>
      <c r="P13" s="93"/>
      <c r="Q13" s="255" t="s">
        <v>33</v>
      </c>
      <c r="R13" s="256"/>
      <c r="S13" s="252" t="s">
        <v>411</v>
      </c>
      <c r="T13" s="253"/>
      <c r="U13" s="253"/>
      <c r="V13" s="253"/>
      <c r="W13" s="254"/>
      <c r="X13" s="92"/>
      <c r="Y13" s="93"/>
      <c r="Z13" s="95"/>
      <c r="AA13" s="93"/>
      <c r="AB13" s="93"/>
      <c r="AC13" s="93"/>
      <c r="AD13" s="107"/>
      <c r="AE13" s="108"/>
      <c r="AF13" s="93"/>
      <c r="AG13" s="93"/>
      <c r="AH13" s="93"/>
      <c r="AI13" s="93"/>
      <c r="AJ13" s="93"/>
      <c r="AK13" s="93"/>
    </row>
    <row r="14" spans="1:37" ht="15.75" thickBot="1">
      <c r="A14" s="276" t="s">
        <v>14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 t="s">
        <v>15</v>
      </c>
      <c r="P14" s="279"/>
      <c r="Q14" s="279"/>
      <c r="R14" s="279"/>
      <c r="S14" s="279"/>
      <c r="T14" s="279"/>
      <c r="U14" s="279"/>
      <c r="V14" s="279"/>
      <c r="W14" s="280"/>
      <c r="X14" s="37"/>
      <c r="Y14" s="93"/>
      <c r="Z14" s="93"/>
      <c r="AA14" s="93"/>
      <c r="AB14" s="93"/>
      <c r="AC14" s="106"/>
      <c r="AD14" s="109"/>
      <c r="AE14" s="110"/>
      <c r="AH14" s="93"/>
      <c r="AI14" s="93"/>
      <c r="AJ14" s="93"/>
      <c r="AK14" s="93"/>
    </row>
    <row r="15" spans="1:37" ht="26.25" customHeight="1" thickBot="1">
      <c r="A15" s="18" t="s">
        <v>0</v>
      </c>
      <c r="B15" s="12" t="s">
        <v>1</v>
      </c>
      <c r="C15" s="270" t="s">
        <v>2</v>
      </c>
      <c r="D15" s="271"/>
      <c r="E15" s="271"/>
      <c r="F15" s="271"/>
      <c r="G15" s="272"/>
      <c r="H15" s="12" t="s">
        <v>3</v>
      </c>
      <c r="I15" s="12" t="s">
        <v>4</v>
      </c>
      <c r="J15" s="20" t="s">
        <v>5</v>
      </c>
      <c r="K15" s="20" t="s">
        <v>6</v>
      </c>
      <c r="L15" s="20" t="s">
        <v>56</v>
      </c>
      <c r="M15" s="12" t="s">
        <v>7</v>
      </c>
      <c r="N15" s="19" t="s">
        <v>8</v>
      </c>
      <c r="O15" s="15" t="s">
        <v>9</v>
      </c>
      <c r="P15" s="14"/>
      <c r="Q15" s="273" t="s">
        <v>10</v>
      </c>
      <c r="R15" s="274"/>
      <c r="S15" s="274"/>
      <c r="T15" s="275"/>
      <c r="U15" s="15" t="s">
        <v>11</v>
      </c>
      <c r="V15" s="13" t="s">
        <v>12</v>
      </c>
      <c r="W15" s="16" t="s">
        <v>13</v>
      </c>
      <c r="X15" s="38"/>
      <c r="Y15" s="36" t="s">
        <v>26</v>
      </c>
      <c r="Z15" s="4" t="s">
        <v>27</v>
      </c>
      <c r="AA15" s="4" t="s">
        <v>14</v>
      </c>
      <c r="AB15" s="4" t="s">
        <v>28</v>
      </c>
      <c r="AC15" s="4" t="s">
        <v>29</v>
      </c>
      <c r="AD15" s="4" t="s">
        <v>30</v>
      </c>
      <c r="AE15" s="4" t="s">
        <v>157</v>
      </c>
      <c r="AF15" s="4" t="s">
        <v>31</v>
      </c>
      <c r="AG15" s="5" t="s">
        <v>32</v>
      </c>
      <c r="AH15" s="17"/>
    </row>
    <row r="16" spans="1:37" ht="12.95" customHeight="1">
      <c r="A16" s="114" t="s">
        <v>412</v>
      </c>
      <c r="B16" s="115">
        <v>1</v>
      </c>
      <c r="C16" s="116">
        <v>110</v>
      </c>
      <c r="D16" s="94" t="s">
        <v>37</v>
      </c>
      <c r="E16" s="93">
        <v>96</v>
      </c>
      <c r="F16" s="94" t="s">
        <v>37</v>
      </c>
      <c r="G16" s="93"/>
      <c r="H16" s="82">
        <f>IF(B16&gt;0,C16+E16+G16," ")</f>
        <v>206</v>
      </c>
      <c r="I16" s="82">
        <f>IF(B16&gt;0,B16*H16/12," ")</f>
        <v>17.166666666666668</v>
      </c>
      <c r="J16" s="115">
        <v>0</v>
      </c>
      <c r="K16" s="118">
        <v>121</v>
      </c>
      <c r="L16" s="93">
        <v>16</v>
      </c>
      <c r="M16" s="82">
        <f t="shared" ref="M16:M33" si="0">+IF(J16&gt;0,ROUND(I16/4,0),0)</f>
        <v>0</v>
      </c>
      <c r="N16" s="84">
        <f>IF(E16&gt;0,IF(G16&gt;0,2,1)*B16,0)</f>
        <v>1</v>
      </c>
      <c r="O16" s="48">
        <f>IF(B16&gt;0,IF($U$11=TRUE,ROUNDUP((H16*1.1)/66,0)*B16,IF($U$9=TRUE,ROUNDUP((H16*1.1)/60,0)*B16,B16))," ")</f>
        <v>1</v>
      </c>
      <c r="P16" s="115" t="s">
        <v>57</v>
      </c>
      <c r="Q16" s="193">
        <f>IF(B16&gt;0,IF($U$11=TRUE,1,IF($U$9=TRUE,1,IF($AA$10=TRUE,$H16+8,IF(O16&gt;=1,IF(AH16&gt;66,ROUNDUP((H16+15)/70,0),IF(AH16&gt;68,(H16+15)/70,IF($AA$3="override",ROUNDUP(IF(H16&lt;60,H16*0.3+H16,H16+30),0),H16*$AA$3+H16)))))))," ")</f>
        <v>236</v>
      </c>
      <c r="R16" s="85" t="str">
        <f t="shared" ref="R16:R33" si="1">IF(B16&gt;0,IF($U$11=TRUE,"W",IF($U$9=TRUE,"W",IF($AA$10=TRUE," ",IF(AH16&gt;66,"W"," "))))," ")</f>
        <v xml:space="preserve"> </v>
      </c>
      <c r="S16" s="3" t="s">
        <v>37</v>
      </c>
      <c r="T16" s="85">
        <f>IF(B16&gt;0,K16-L16-J16," ")</f>
        <v>105</v>
      </c>
      <c r="U16" s="86">
        <f t="shared" ref="U16:U33" si="2">IF(B16&gt;0,IF($U$10=TRUE,"None",IF(T16&gt;97,36,IF(T16&gt;91,28,IF(T16&gt;89,22,IF(T16&gt;81,20,12)))))," ")</f>
        <v>36</v>
      </c>
      <c r="V16" s="87">
        <f t="shared" ref="V16:V33" si="3">IF(B16&gt;0,IF($U$11=TRUE,O16*Q16*AH16/36,IF($U$9=TRUE,O16*Q16*AH16/36,IF($AA$10=TRUE,(Q16/$AA$11)*AH16/36,IF($U$10=TRUE,O16*Q16*AH16/36,IF(AH16&gt;68,(T16-U16)*Q16/36*O16,ROUNDUP((Q16+4)/36*O16,1))))))," ")</f>
        <v>6.6999999999999993</v>
      </c>
      <c r="W16" s="119"/>
      <c r="X16" s="39" t="str">
        <f>HLOOKUP($T$4,'Data Sheet'!$B$2:$CN$27,2,FALSE)</f>
        <v>P1-1</v>
      </c>
      <c r="Y16" s="89">
        <f t="shared" ref="Y16:Y35" si="4">IF(B16&gt;0,V16*$AA$4,0)</f>
        <v>234.49999999999997</v>
      </c>
      <c r="Z16" s="90">
        <f t="shared" ref="Z16:Z35" si="5">N16*$AA$7</f>
        <v>12</v>
      </c>
      <c r="AA16" s="91">
        <v>116</v>
      </c>
      <c r="AB16" s="90">
        <f t="shared" ref="AB16:AB35" si="6">IF(C16&gt;0,(I16*$AA$5*B16)+(J16*0.5+5)*M16,0)</f>
        <v>240.33333333333334</v>
      </c>
      <c r="AC16" s="90">
        <f t="shared" ref="AC16:AC35" si="7">IF(B16&gt;0,$AA$6*V16,0)</f>
        <v>234.49999999999997</v>
      </c>
      <c r="AD16" s="90">
        <f>IF($U16=12,$AD$3*$V16,IF($U16=20,$AD$3*$V16,IF($U16=22,$AD$4*$V16,IF($U16=28,$AD$5*$V16,IF($U16=36,$AD$6*$V16,0)))))</f>
        <v>58.691999999999993</v>
      </c>
      <c r="AE16" s="132">
        <f>IF(V9=TRUE,5*$B$36," ")</f>
        <v>25</v>
      </c>
      <c r="AF16" s="21"/>
      <c r="AG16" s="112">
        <f>SUM(Y16:AF16)</f>
        <v>921.02533333333338</v>
      </c>
      <c r="AH16" s="17">
        <f t="shared" ref="AH16:AH35" si="8">IF(B16&gt;0,IF($U$11=TRUE,T16-U16+2,IF($U$10=TRUE,T16+4,T16-U16-3))," ")</f>
        <v>66</v>
      </c>
    </row>
    <row r="17" spans="1:34" ht="12.95" customHeight="1">
      <c r="A17" s="117" t="s">
        <v>412</v>
      </c>
      <c r="B17" s="115">
        <v>1</v>
      </c>
      <c r="C17" s="116">
        <v>110</v>
      </c>
      <c r="D17" s="94" t="s">
        <v>37</v>
      </c>
      <c r="E17" s="93">
        <v>96</v>
      </c>
      <c r="F17" s="94" t="s">
        <v>37</v>
      </c>
      <c r="G17" s="93"/>
      <c r="H17" s="83">
        <f t="shared" ref="H17:H33" si="9">IF(B17&gt;0,C17+E17+G17," ")</f>
        <v>206</v>
      </c>
      <c r="I17" s="83">
        <f t="shared" ref="I17:I33" si="10">IF(B17&gt;0,B17*H17/12," ")</f>
        <v>17.166666666666668</v>
      </c>
      <c r="J17" s="115">
        <v>0</v>
      </c>
      <c r="K17" s="118">
        <v>121</v>
      </c>
      <c r="L17" s="93">
        <v>16</v>
      </c>
      <c r="M17" s="82">
        <f t="shared" si="0"/>
        <v>0</v>
      </c>
      <c r="N17" s="84">
        <f t="shared" ref="N17:N33" si="11">IF(E17&gt;0,IF(G17&gt;0,2,1)*B17,0)</f>
        <v>1</v>
      </c>
      <c r="O17" s="48">
        <f t="shared" ref="O17:O33" si="12">IF(B17&gt;0,IF($U$11=TRUE,ROUNDUP((H17*1.1)/66,0)*B17,IF($U$9=TRUE,ROUNDUP((H17*1.1)/60,0)*B17,B17))," ")</f>
        <v>1</v>
      </c>
      <c r="P17" s="111" t="s">
        <v>57</v>
      </c>
      <c r="Q17" s="193">
        <f t="shared" ref="Q17:Q33" si="13">IF(B17&gt;0,IF($U$11=TRUE,1,IF($U$9=TRUE,1,IF($AA$10=TRUE,ROUND($H17+8/$AA$11,0),IF(O17&gt;=1,IF(AH17&gt;66,ROUNDUP((H17+15)/70,0),IF(AH17&gt;68,(H17+15)/70,IF($AA$3="override",ROUNDUP(IF(H17&lt;60,H17*0.3+H17,H17+30),0),H17*$AA$3+H17)))))))," ")</f>
        <v>236</v>
      </c>
      <c r="R17" s="85" t="str">
        <f t="shared" si="1"/>
        <v xml:space="preserve"> </v>
      </c>
      <c r="S17" s="3" t="s">
        <v>37</v>
      </c>
      <c r="T17" s="85">
        <f>IF(B17&gt;0,K17-L17-J17," ")</f>
        <v>105</v>
      </c>
      <c r="U17" s="86">
        <f t="shared" si="2"/>
        <v>36</v>
      </c>
      <c r="V17" s="87">
        <f t="shared" si="3"/>
        <v>6.6999999999999993</v>
      </c>
      <c r="W17" s="120"/>
      <c r="X17" s="39" t="str">
        <f>HLOOKUP($T$4,'Data Sheet'!$B$2:$CN$27,3,FALSE)</f>
        <v>P1-2</v>
      </c>
      <c r="Y17" s="89">
        <f t="shared" si="4"/>
        <v>234.49999999999997</v>
      </c>
      <c r="Z17" s="90">
        <f t="shared" si="5"/>
        <v>12</v>
      </c>
      <c r="AA17" s="91">
        <v>116</v>
      </c>
      <c r="AB17" s="90">
        <f t="shared" si="6"/>
        <v>240.33333333333334</v>
      </c>
      <c r="AC17" s="90">
        <f t="shared" si="7"/>
        <v>234.49999999999997</v>
      </c>
      <c r="AD17" s="90">
        <f t="shared" ref="AD17:AD35" si="14">IF($U17=12,$AD$3*$V17,IF($U17=20,$AD$3*$V17,IF($U17=22,$AD$4*$V17,IF($U17=28,$AD$5*$V17,IF($U17=36,$AD$6*$V17,0)))))</f>
        <v>58.691999999999993</v>
      </c>
      <c r="AE17" s="135"/>
      <c r="AF17" s="22"/>
      <c r="AG17" s="112">
        <f t="shared" ref="AG17:AG35" si="15">SUM(Y17:AF17)</f>
        <v>896.02533333333338</v>
      </c>
      <c r="AH17" s="17">
        <f t="shared" si="8"/>
        <v>66</v>
      </c>
    </row>
    <row r="18" spans="1:34" ht="12.95" customHeight="1">
      <c r="A18" s="117" t="s">
        <v>412</v>
      </c>
      <c r="B18" s="115">
        <v>1</v>
      </c>
      <c r="C18" s="116">
        <v>110</v>
      </c>
      <c r="D18" s="94" t="s">
        <v>37</v>
      </c>
      <c r="E18" s="93">
        <v>72</v>
      </c>
      <c r="F18" s="94" t="s">
        <v>37</v>
      </c>
      <c r="G18" s="93">
        <v>110</v>
      </c>
      <c r="H18" s="83">
        <f t="shared" si="9"/>
        <v>292</v>
      </c>
      <c r="I18" s="83">
        <f t="shared" si="10"/>
        <v>24.333333333333332</v>
      </c>
      <c r="J18" s="115">
        <v>0</v>
      </c>
      <c r="K18" s="118">
        <v>121</v>
      </c>
      <c r="L18" s="93">
        <v>16</v>
      </c>
      <c r="M18" s="82">
        <f t="shared" si="0"/>
        <v>0</v>
      </c>
      <c r="N18" s="84">
        <f t="shared" si="11"/>
        <v>2</v>
      </c>
      <c r="O18" s="48">
        <f t="shared" si="12"/>
        <v>1</v>
      </c>
      <c r="P18" s="115" t="s">
        <v>57</v>
      </c>
      <c r="Q18" s="193">
        <f t="shared" si="13"/>
        <v>322</v>
      </c>
      <c r="R18" s="85" t="str">
        <f t="shared" si="1"/>
        <v xml:space="preserve"> </v>
      </c>
      <c r="S18" s="3" t="s">
        <v>37</v>
      </c>
      <c r="T18" s="85">
        <f t="shared" ref="T18:T33" si="16">IF(B18&gt;0,K18-L18-J18," ")</f>
        <v>105</v>
      </c>
      <c r="U18" s="86">
        <f t="shared" si="2"/>
        <v>36</v>
      </c>
      <c r="V18" s="87">
        <f t="shared" si="3"/>
        <v>9.1</v>
      </c>
      <c r="W18" s="120"/>
      <c r="X18" s="39" t="str">
        <f>HLOOKUP($T$4,'Data Sheet'!$B$2:$CN$27,4,FALSE)</f>
        <v>P1-3</v>
      </c>
      <c r="Y18" s="89">
        <f t="shared" si="4"/>
        <v>318.5</v>
      </c>
      <c r="Z18" s="90">
        <f t="shared" si="5"/>
        <v>24</v>
      </c>
      <c r="AA18" s="91">
        <v>171.25</v>
      </c>
      <c r="AB18" s="90">
        <f t="shared" si="6"/>
        <v>340.66666666666663</v>
      </c>
      <c r="AC18" s="90">
        <f t="shared" si="7"/>
        <v>318.5</v>
      </c>
      <c r="AD18" s="90">
        <f t="shared" si="14"/>
        <v>79.715999999999994</v>
      </c>
      <c r="AE18" s="135"/>
      <c r="AF18" s="22"/>
      <c r="AG18" s="112">
        <f t="shared" si="15"/>
        <v>1252.6326666666664</v>
      </c>
      <c r="AH18" s="17">
        <f t="shared" si="8"/>
        <v>66</v>
      </c>
    </row>
    <row r="19" spans="1:34" ht="12.95" customHeight="1">
      <c r="A19" s="117" t="s">
        <v>413</v>
      </c>
      <c r="B19" s="115">
        <v>1</v>
      </c>
      <c r="C19" s="116">
        <v>96</v>
      </c>
      <c r="D19" s="94" t="s">
        <v>37</v>
      </c>
      <c r="E19" s="93">
        <v>96</v>
      </c>
      <c r="F19" s="94" t="s">
        <v>37</v>
      </c>
      <c r="G19" s="93"/>
      <c r="H19" s="83">
        <f t="shared" si="9"/>
        <v>192</v>
      </c>
      <c r="I19" s="83">
        <f t="shared" si="10"/>
        <v>16</v>
      </c>
      <c r="J19" s="115">
        <v>0</v>
      </c>
      <c r="K19" s="118">
        <v>121</v>
      </c>
      <c r="L19" s="93">
        <v>16</v>
      </c>
      <c r="M19" s="82">
        <f t="shared" si="0"/>
        <v>0</v>
      </c>
      <c r="N19" s="84">
        <f t="shared" si="11"/>
        <v>1</v>
      </c>
      <c r="O19" s="48">
        <f t="shared" si="12"/>
        <v>1</v>
      </c>
      <c r="P19" s="115" t="s">
        <v>57</v>
      </c>
      <c r="Q19" s="193">
        <f t="shared" si="13"/>
        <v>222</v>
      </c>
      <c r="R19" s="85" t="str">
        <f t="shared" si="1"/>
        <v xml:space="preserve"> </v>
      </c>
      <c r="S19" s="3" t="s">
        <v>37</v>
      </c>
      <c r="T19" s="85">
        <f t="shared" si="16"/>
        <v>105</v>
      </c>
      <c r="U19" s="86">
        <f t="shared" si="2"/>
        <v>36</v>
      </c>
      <c r="V19" s="87">
        <f t="shared" si="3"/>
        <v>6.3</v>
      </c>
      <c r="W19" s="120"/>
      <c r="X19" s="39" t="str">
        <f>HLOOKUP($T$4,'Data Sheet'!$B$2:$CN$27,5,FALSE)</f>
        <v>P1-4</v>
      </c>
      <c r="Y19" s="89">
        <f t="shared" si="4"/>
        <v>220.5</v>
      </c>
      <c r="Z19" s="90">
        <f t="shared" si="5"/>
        <v>12</v>
      </c>
      <c r="AA19" s="91">
        <v>108.75</v>
      </c>
      <c r="AB19" s="90">
        <f t="shared" si="6"/>
        <v>224</v>
      </c>
      <c r="AC19" s="90">
        <f t="shared" si="7"/>
        <v>220.5</v>
      </c>
      <c r="AD19" s="90">
        <f t="shared" si="14"/>
        <v>55.187999999999995</v>
      </c>
      <c r="AE19" s="135"/>
      <c r="AF19" s="22"/>
      <c r="AG19" s="112">
        <f t="shared" si="15"/>
        <v>840.93799999999999</v>
      </c>
      <c r="AH19" s="17">
        <f t="shared" si="8"/>
        <v>66</v>
      </c>
    </row>
    <row r="20" spans="1:34" ht="12.95" customHeight="1">
      <c r="A20" s="117" t="s">
        <v>413</v>
      </c>
      <c r="B20" s="115">
        <v>1</v>
      </c>
      <c r="C20" s="116">
        <v>96</v>
      </c>
      <c r="D20" s="94" t="s">
        <v>37</v>
      </c>
      <c r="E20" s="93">
        <v>96</v>
      </c>
      <c r="F20" s="94" t="s">
        <v>37</v>
      </c>
      <c r="G20" s="93">
        <v>96</v>
      </c>
      <c r="H20" s="83">
        <f t="shared" si="9"/>
        <v>288</v>
      </c>
      <c r="I20" s="83">
        <f t="shared" si="10"/>
        <v>24</v>
      </c>
      <c r="J20" s="115">
        <v>0</v>
      </c>
      <c r="K20" s="118">
        <v>121</v>
      </c>
      <c r="L20" s="93">
        <v>16</v>
      </c>
      <c r="M20" s="82">
        <f t="shared" si="0"/>
        <v>0</v>
      </c>
      <c r="N20" s="84">
        <f t="shared" si="11"/>
        <v>2</v>
      </c>
      <c r="O20" s="48">
        <f t="shared" si="12"/>
        <v>1</v>
      </c>
      <c r="P20" s="115" t="s">
        <v>57</v>
      </c>
      <c r="Q20" s="193">
        <f t="shared" si="13"/>
        <v>318</v>
      </c>
      <c r="R20" s="85" t="str">
        <f t="shared" si="1"/>
        <v xml:space="preserve"> </v>
      </c>
      <c r="S20" s="3" t="s">
        <v>37</v>
      </c>
      <c r="T20" s="85">
        <f t="shared" si="16"/>
        <v>105</v>
      </c>
      <c r="U20" s="86">
        <f t="shared" si="2"/>
        <v>36</v>
      </c>
      <c r="V20" s="87">
        <f t="shared" si="3"/>
        <v>9</v>
      </c>
      <c r="W20" s="120"/>
      <c r="X20" s="39" t="str">
        <f>HLOOKUP($T$4,'Data Sheet'!$B$2:$CN$27,6,FALSE)</f>
        <v>P1-5</v>
      </c>
      <c r="Y20" s="89">
        <f t="shared" si="4"/>
        <v>315</v>
      </c>
      <c r="Z20" s="90">
        <f t="shared" si="5"/>
        <v>24</v>
      </c>
      <c r="AA20" s="91">
        <v>169.25</v>
      </c>
      <c r="AB20" s="90">
        <f t="shared" si="6"/>
        <v>336</v>
      </c>
      <c r="AC20" s="90">
        <f t="shared" si="7"/>
        <v>315</v>
      </c>
      <c r="AD20" s="90">
        <f t="shared" si="14"/>
        <v>78.84</v>
      </c>
      <c r="AE20" s="135"/>
      <c r="AF20" s="22"/>
      <c r="AG20" s="112">
        <f t="shared" si="15"/>
        <v>1238.0899999999999</v>
      </c>
      <c r="AH20" s="17">
        <f t="shared" si="8"/>
        <v>66</v>
      </c>
    </row>
    <row r="21" spans="1:34" ht="12.95" customHeight="1">
      <c r="A21" s="117"/>
      <c r="B21" s="115"/>
      <c r="C21" s="116"/>
      <c r="D21" s="94" t="s">
        <v>37</v>
      </c>
      <c r="E21" s="93"/>
      <c r="F21" s="94" t="s">
        <v>37</v>
      </c>
      <c r="G21" s="93"/>
      <c r="H21" s="83" t="str">
        <f t="shared" si="9"/>
        <v xml:space="preserve"> </v>
      </c>
      <c r="I21" s="83" t="str">
        <f t="shared" si="10"/>
        <v xml:space="preserve"> </v>
      </c>
      <c r="J21" s="115"/>
      <c r="K21" s="118"/>
      <c r="L21" s="93"/>
      <c r="M21" s="82">
        <f t="shared" si="0"/>
        <v>0</v>
      </c>
      <c r="N21" s="84">
        <f t="shared" si="11"/>
        <v>0</v>
      </c>
      <c r="O21" s="48" t="str">
        <f t="shared" si="12"/>
        <v xml:space="preserve"> </v>
      </c>
      <c r="P21" s="115" t="s">
        <v>57</v>
      </c>
      <c r="Q21" s="193" t="str">
        <f t="shared" si="13"/>
        <v xml:space="preserve"> </v>
      </c>
      <c r="R21" s="85" t="str">
        <f t="shared" si="1"/>
        <v xml:space="preserve"> </v>
      </c>
      <c r="S21" s="3" t="s">
        <v>37</v>
      </c>
      <c r="T21" s="85" t="str">
        <f t="shared" si="16"/>
        <v xml:space="preserve"> </v>
      </c>
      <c r="U21" s="86" t="str">
        <f t="shared" si="2"/>
        <v xml:space="preserve"> </v>
      </c>
      <c r="V21" s="87" t="str">
        <f t="shared" si="3"/>
        <v xml:space="preserve"> </v>
      </c>
      <c r="W21" s="120"/>
      <c r="X21" s="39" t="str">
        <f>HLOOKUP($T$4,'Data Sheet'!$B$2:$CN$27,7,FALSE)</f>
        <v>P1-6</v>
      </c>
      <c r="Y21" s="89">
        <f t="shared" si="4"/>
        <v>0</v>
      </c>
      <c r="Z21" s="90">
        <f t="shared" si="5"/>
        <v>0</v>
      </c>
      <c r="AA21" s="91">
        <f t="shared" ref="AA21:AA35" si="17">IF($Q$38=2,IF(B21&gt;0,(H21*0.5+Q21*0.25)*B21+(N21*$AA$7)+(J21*0.75*M21),0),0)</f>
        <v>0</v>
      </c>
      <c r="AB21" s="90">
        <f t="shared" si="6"/>
        <v>0</v>
      </c>
      <c r="AC21" s="90">
        <f t="shared" si="7"/>
        <v>0</v>
      </c>
      <c r="AD21" s="90">
        <f t="shared" si="14"/>
        <v>0</v>
      </c>
      <c r="AE21" s="135"/>
      <c r="AF21" s="22"/>
      <c r="AG21" s="112">
        <f t="shared" si="15"/>
        <v>0</v>
      </c>
      <c r="AH21" s="17" t="str">
        <f t="shared" si="8"/>
        <v xml:space="preserve"> </v>
      </c>
    </row>
    <row r="22" spans="1:34" ht="12.95" customHeight="1">
      <c r="A22" s="117"/>
      <c r="B22" s="115"/>
      <c r="C22" s="116"/>
      <c r="D22" s="94" t="s">
        <v>37</v>
      </c>
      <c r="E22" s="93"/>
      <c r="F22" s="94" t="s">
        <v>37</v>
      </c>
      <c r="G22" s="93"/>
      <c r="H22" s="83" t="str">
        <f t="shared" si="9"/>
        <v xml:space="preserve"> </v>
      </c>
      <c r="I22" s="83" t="str">
        <f t="shared" si="10"/>
        <v xml:space="preserve"> </v>
      </c>
      <c r="J22" s="115"/>
      <c r="K22" s="118"/>
      <c r="L22" s="93"/>
      <c r="M22" s="82">
        <f t="shared" si="0"/>
        <v>0</v>
      </c>
      <c r="N22" s="84">
        <f t="shared" si="11"/>
        <v>0</v>
      </c>
      <c r="O22" s="48" t="str">
        <f t="shared" si="12"/>
        <v xml:space="preserve"> </v>
      </c>
      <c r="P22" s="115" t="s">
        <v>57</v>
      </c>
      <c r="Q22" s="193" t="str">
        <f t="shared" si="13"/>
        <v xml:space="preserve"> </v>
      </c>
      <c r="R22" s="85" t="str">
        <f t="shared" si="1"/>
        <v xml:space="preserve"> </v>
      </c>
      <c r="S22" s="3" t="s">
        <v>37</v>
      </c>
      <c r="T22" s="85" t="str">
        <f t="shared" si="16"/>
        <v xml:space="preserve"> </v>
      </c>
      <c r="U22" s="86" t="str">
        <f t="shared" si="2"/>
        <v xml:space="preserve"> </v>
      </c>
      <c r="V22" s="87" t="str">
        <f t="shared" si="3"/>
        <v xml:space="preserve"> </v>
      </c>
      <c r="W22" s="120"/>
      <c r="X22" s="39" t="str">
        <f>HLOOKUP($T$4,'Data Sheet'!$B$2:$CN$27,8,FALSE)</f>
        <v>P1-7</v>
      </c>
      <c r="Y22" s="89">
        <f t="shared" si="4"/>
        <v>0</v>
      </c>
      <c r="Z22" s="90">
        <f t="shared" si="5"/>
        <v>0</v>
      </c>
      <c r="AA22" s="91">
        <f t="shared" si="17"/>
        <v>0</v>
      </c>
      <c r="AB22" s="90">
        <f t="shared" si="6"/>
        <v>0</v>
      </c>
      <c r="AC22" s="90">
        <f t="shared" si="7"/>
        <v>0</v>
      </c>
      <c r="AD22" s="90">
        <f t="shared" si="14"/>
        <v>0</v>
      </c>
      <c r="AE22" s="135"/>
      <c r="AF22" s="22"/>
      <c r="AG22" s="112">
        <f t="shared" si="15"/>
        <v>0</v>
      </c>
      <c r="AH22" s="17" t="str">
        <f t="shared" si="8"/>
        <v xml:space="preserve"> </v>
      </c>
    </row>
    <row r="23" spans="1:34" ht="12.95" customHeight="1">
      <c r="A23" s="117"/>
      <c r="B23" s="115"/>
      <c r="C23" s="116"/>
      <c r="D23" s="94" t="s">
        <v>37</v>
      </c>
      <c r="E23" s="93"/>
      <c r="F23" s="94" t="s">
        <v>37</v>
      </c>
      <c r="G23" s="93"/>
      <c r="H23" s="83" t="str">
        <f t="shared" si="9"/>
        <v xml:space="preserve"> </v>
      </c>
      <c r="I23" s="83" t="str">
        <f t="shared" si="10"/>
        <v xml:space="preserve"> </v>
      </c>
      <c r="J23" s="115"/>
      <c r="K23" s="118"/>
      <c r="L23" s="93"/>
      <c r="M23" s="82">
        <f t="shared" si="0"/>
        <v>0</v>
      </c>
      <c r="N23" s="84">
        <f t="shared" si="11"/>
        <v>0</v>
      </c>
      <c r="O23" s="48" t="str">
        <f t="shared" si="12"/>
        <v xml:space="preserve"> </v>
      </c>
      <c r="P23" s="115" t="s">
        <v>57</v>
      </c>
      <c r="Q23" s="193" t="str">
        <f t="shared" si="13"/>
        <v xml:space="preserve"> </v>
      </c>
      <c r="R23" s="85" t="str">
        <f t="shared" si="1"/>
        <v xml:space="preserve"> </v>
      </c>
      <c r="S23" s="3" t="s">
        <v>37</v>
      </c>
      <c r="T23" s="85" t="str">
        <f t="shared" si="16"/>
        <v xml:space="preserve"> </v>
      </c>
      <c r="U23" s="86" t="str">
        <f t="shared" si="2"/>
        <v xml:space="preserve"> </v>
      </c>
      <c r="V23" s="87" t="str">
        <f t="shared" si="3"/>
        <v xml:space="preserve"> </v>
      </c>
      <c r="W23" s="120"/>
      <c r="X23" s="39" t="str">
        <f>HLOOKUP($T$4,'Data Sheet'!$B$2:$CN$27,9,FALSE)</f>
        <v>P1-8</v>
      </c>
      <c r="Y23" s="89">
        <f t="shared" si="4"/>
        <v>0</v>
      </c>
      <c r="Z23" s="90">
        <f t="shared" si="5"/>
        <v>0</v>
      </c>
      <c r="AA23" s="91">
        <f t="shared" si="17"/>
        <v>0</v>
      </c>
      <c r="AB23" s="90">
        <f t="shared" si="6"/>
        <v>0</v>
      </c>
      <c r="AC23" s="90">
        <f t="shared" si="7"/>
        <v>0</v>
      </c>
      <c r="AD23" s="90">
        <f t="shared" si="14"/>
        <v>0</v>
      </c>
      <c r="AE23" s="135"/>
      <c r="AF23" s="22"/>
      <c r="AG23" s="112">
        <f t="shared" si="15"/>
        <v>0</v>
      </c>
      <c r="AH23" s="17" t="str">
        <f t="shared" si="8"/>
        <v xml:space="preserve"> </v>
      </c>
    </row>
    <row r="24" spans="1:34" ht="12.95" customHeight="1">
      <c r="A24" s="117"/>
      <c r="B24" s="115"/>
      <c r="C24" s="116"/>
      <c r="D24" s="94" t="s">
        <v>37</v>
      </c>
      <c r="E24" s="93"/>
      <c r="F24" s="94" t="s">
        <v>37</v>
      </c>
      <c r="G24" s="93"/>
      <c r="H24" s="83" t="str">
        <f t="shared" si="9"/>
        <v xml:space="preserve"> </v>
      </c>
      <c r="I24" s="83" t="str">
        <f t="shared" si="10"/>
        <v xml:space="preserve"> </v>
      </c>
      <c r="J24" s="115"/>
      <c r="K24" s="118"/>
      <c r="L24" s="93"/>
      <c r="M24" s="82">
        <f t="shared" si="0"/>
        <v>0</v>
      </c>
      <c r="N24" s="84">
        <f t="shared" si="11"/>
        <v>0</v>
      </c>
      <c r="O24" s="48" t="str">
        <f t="shared" si="12"/>
        <v xml:space="preserve"> </v>
      </c>
      <c r="P24" s="115" t="s">
        <v>57</v>
      </c>
      <c r="Q24" s="193" t="str">
        <f t="shared" si="13"/>
        <v xml:space="preserve"> </v>
      </c>
      <c r="R24" s="85" t="str">
        <f t="shared" si="1"/>
        <v xml:space="preserve"> </v>
      </c>
      <c r="S24" s="3" t="s">
        <v>37</v>
      </c>
      <c r="T24" s="85" t="str">
        <f t="shared" si="16"/>
        <v xml:space="preserve"> </v>
      </c>
      <c r="U24" s="86" t="str">
        <f t="shared" si="2"/>
        <v xml:space="preserve"> </v>
      </c>
      <c r="V24" s="87" t="str">
        <f t="shared" si="3"/>
        <v xml:space="preserve"> </v>
      </c>
      <c r="W24" s="120"/>
      <c r="X24" s="39" t="str">
        <f>HLOOKUP($T$4,'Data Sheet'!$B$2:$CN$27,10,FALSE)</f>
        <v>P1-9</v>
      </c>
      <c r="Y24" s="89">
        <f t="shared" si="4"/>
        <v>0</v>
      </c>
      <c r="Z24" s="90">
        <f t="shared" si="5"/>
        <v>0</v>
      </c>
      <c r="AA24" s="91">
        <f t="shared" si="17"/>
        <v>0</v>
      </c>
      <c r="AB24" s="90">
        <f t="shared" si="6"/>
        <v>0</v>
      </c>
      <c r="AC24" s="90">
        <f t="shared" si="7"/>
        <v>0</v>
      </c>
      <c r="AD24" s="90">
        <f t="shared" si="14"/>
        <v>0</v>
      </c>
      <c r="AE24" s="135"/>
      <c r="AF24" s="22"/>
      <c r="AG24" s="112">
        <f t="shared" si="15"/>
        <v>0</v>
      </c>
      <c r="AH24" s="17" t="str">
        <f t="shared" si="8"/>
        <v xml:space="preserve"> </v>
      </c>
    </row>
    <row r="25" spans="1:34" ht="12.95" customHeight="1">
      <c r="A25" s="117"/>
      <c r="B25" s="115"/>
      <c r="C25" s="116"/>
      <c r="D25" s="94" t="s">
        <v>37</v>
      </c>
      <c r="E25" s="93"/>
      <c r="F25" s="94" t="s">
        <v>37</v>
      </c>
      <c r="G25" s="93"/>
      <c r="H25" s="83" t="str">
        <f t="shared" si="9"/>
        <v xml:space="preserve"> </v>
      </c>
      <c r="I25" s="83" t="str">
        <f t="shared" si="10"/>
        <v xml:space="preserve"> </v>
      </c>
      <c r="J25" s="115"/>
      <c r="K25" s="118"/>
      <c r="L25" s="93"/>
      <c r="M25" s="82">
        <f t="shared" si="0"/>
        <v>0</v>
      </c>
      <c r="N25" s="84">
        <f t="shared" si="11"/>
        <v>0</v>
      </c>
      <c r="O25" s="48" t="str">
        <f t="shared" si="12"/>
        <v xml:space="preserve"> </v>
      </c>
      <c r="P25" s="115" t="s">
        <v>57</v>
      </c>
      <c r="Q25" s="193" t="str">
        <f t="shared" si="13"/>
        <v xml:space="preserve"> </v>
      </c>
      <c r="R25" s="85" t="str">
        <f t="shared" si="1"/>
        <v xml:space="preserve"> </v>
      </c>
      <c r="S25" s="3" t="s">
        <v>37</v>
      </c>
      <c r="T25" s="85" t="str">
        <f t="shared" si="16"/>
        <v xml:space="preserve"> </v>
      </c>
      <c r="U25" s="86" t="str">
        <f t="shared" si="2"/>
        <v xml:space="preserve"> </v>
      </c>
      <c r="V25" s="87" t="str">
        <f t="shared" si="3"/>
        <v xml:space="preserve"> </v>
      </c>
      <c r="W25" s="120"/>
      <c r="X25" s="39" t="str">
        <f>HLOOKUP($T$4,'Data Sheet'!$B$2:$CN$27,11,FALSE)</f>
        <v>P1-10</v>
      </c>
      <c r="Y25" s="89">
        <f t="shared" si="4"/>
        <v>0</v>
      </c>
      <c r="Z25" s="90">
        <f t="shared" si="5"/>
        <v>0</v>
      </c>
      <c r="AA25" s="91">
        <f t="shared" si="17"/>
        <v>0</v>
      </c>
      <c r="AB25" s="90">
        <f t="shared" si="6"/>
        <v>0</v>
      </c>
      <c r="AC25" s="90">
        <f t="shared" si="7"/>
        <v>0</v>
      </c>
      <c r="AD25" s="90">
        <f t="shared" si="14"/>
        <v>0</v>
      </c>
      <c r="AE25" s="135"/>
      <c r="AF25" s="22"/>
      <c r="AG25" s="112">
        <f t="shared" si="15"/>
        <v>0</v>
      </c>
      <c r="AH25" s="17" t="str">
        <f t="shared" si="8"/>
        <v xml:space="preserve"> </v>
      </c>
    </row>
    <row r="26" spans="1:34" ht="12.95" customHeight="1">
      <c r="A26" s="117"/>
      <c r="B26" s="115"/>
      <c r="C26" s="116"/>
      <c r="D26" s="94" t="s">
        <v>37</v>
      </c>
      <c r="E26" s="93"/>
      <c r="F26" s="94" t="s">
        <v>37</v>
      </c>
      <c r="G26" s="93"/>
      <c r="H26" s="83" t="str">
        <f t="shared" si="9"/>
        <v xml:space="preserve"> </v>
      </c>
      <c r="I26" s="83" t="str">
        <f t="shared" si="10"/>
        <v xml:space="preserve"> </v>
      </c>
      <c r="J26" s="115"/>
      <c r="K26" s="118"/>
      <c r="L26" s="93"/>
      <c r="M26" s="82">
        <f t="shared" si="0"/>
        <v>0</v>
      </c>
      <c r="N26" s="84">
        <f t="shared" si="11"/>
        <v>0</v>
      </c>
      <c r="O26" s="48" t="str">
        <f t="shared" si="12"/>
        <v xml:space="preserve"> </v>
      </c>
      <c r="P26" s="115" t="s">
        <v>57</v>
      </c>
      <c r="Q26" s="193" t="str">
        <f t="shared" si="13"/>
        <v xml:space="preserve"> </v>
      </c>
      <c r="R26" s="85" t="str">
        <f t="shared" si="1"/>
        <v xml:space="preserve"> </v>
      </c>
      <c r="S26" s="3" t="s">
        <v>37</v>
      </c>
      <c r="T26" s="85" t="str">
        <f t="shared" si="16"/>
        <v xml:space="preserve"> </v>
      </c>
      <c r="U26" s="86" t="str">
        <f t="shared" si="2"/>
        <v xml:space="preserve"> </v>
      </c>
      <c r="V26" s="87" t="str">
        <f t="shared" si="3"/>
        <v xml:space="preserve"> </v>
      </c>
      <c r="W26" s="120"/>
      <c r="X26" s="39" t="str">
        <f>HLOOKUP($T$4,'Data Sheet'!$B$2:$CN$27,12,FALSE)</f>
        <v>P1-11</v>
      </c>
      <c r="Y26" s="89">
        <f t="shared" si="4"/>
        <v>0</v>
      </c>
      <c r="Z26" s="90">
        <f t="shared" si="5"/>
        <v>0</v>
      </c>
      <c r="AA26" s="91">
        <f t="shared" si="17"/>
        <v>0</v>
      </c>
      <c r="AB26" s="90">
        <f t="shared" si="6"/>
        <v>0</v>
      </c>
      <c r="AC26" s="90">
        <f t="shared" si="7"/>
        <v>0</v>
      </c>
      <c r="AD26" s="90">
        <f t="shared" si="14"/>
        <v>0</v>
      </c>
      <c r="AE26" s="135"/>
      <c r="AF26" s="22"/>
      <c r="AG26" s="112">
        <f t="shared" si="15"/>
        <v>0</v>
      </c>
      <c r="AH26" s="17" t="str">
        <f t="shared" si="8"/>
        <v xml:space="preserve"> </v>
      </c>
    </row>
    <row r="27" spans="1:34" ht="12.95" customHeight="1">
      <c r="A27" s="117"/>
      <c r="B27" s="115"/>
      <c r="C27" s="116"/>
      <c r="D27" s="94" t="s">
        <v>37</v>
      </c>
      <c r="E27" s="93"/>
      <c r="F27" s="94" t="s">
        <v>37</v>
      </c>
      <c r="G27" s="93"/>
      <c r="H27" s="83" t="str">
        <f t="shared" si="9"/>
        <v xml:space="preserve"> </v>
      </c>
      <c r="I27" s="83" t="str">
        <f t="shared" si="10"/>
        <v xml:space="preserve"> </v>
      </c>
      <c r="J27" s="115"/>
      <c r="K27" s="118"/>
      <c r="L27" s="93"/>
      <c r="M27" s="82">
        <f t="shared" si="0"/>
        <v>0</v>
      </c>
      <c r="N27" s="84">
        <f t="shared" si="11"/>
        <v>0</v>
      </c>
      <c r="O27" s="48" t="str">
        <f t="shared" si="12"/>
        <v xml:space="preserve"> </v>
      </c>
      <c r="P27" s="115" t="s">
        <v>57</v>
      </c>
      <c r="Q27" s="193" t="str">
        <f t="shared" si="13"/>
        <v xml:space="preserve"> </v>
      </c>
      <c r="R27" s="85" t="str">
        <f t="shared" si="1"/>
        <v xml:space="preserve"> </v>
      </c>
      <c r="S27" s="3" t="s">
        <v>37</v>
      </c>
      <c r="T27" s="85" t="str">
        <f t="shared" si="16"/>
        <v xml:space="preserve"> </v>
      </c>
      <c r="U27" s="86" t="str">
        <f t="shared" si="2"/>
        <v xml:space="preserve"> </v>
      </c>
      <c r="V27" s="87" t="str">
        <f t="shared" si="3"/>
        <v xml:space="preserve"> </v>
      </c>
      <c r="W27" s="120"/>
      <c r="X27" s="39" t="str">
        <f>HLOOKUP($T$4,'Data Sheet'!$B$2:$CN$27,13,FALSE)</f>
        <v>P1-12</v>
      </c>
      <c r="Y27" s="89">
        <f t="shared" si="4"/>
        <v>0</v>
      </c>
      <c r="Z27" s="90">
        <f t="shared" si="5"/>
        <v>0</v>
      </c>
      <c r="AA27" s="91">
        <f t="shared" si="17"/>
        <v>0</v>
      </c>
      <c r="AB27" s="90">
        <f t="shared" si="6"/>
        <v>0</v>
      </c>
      <c r="AC27" s="90">
        <f t="shared" si="7"/>
        <v>0</v>
      </c>
      <c r="AD27" s="90">
        <f t="shared" si="14"/>
        <v>0</v>
      </c>
      <c r="AE27" s="135"/>
      <c r="AF27" s="22"/>
      <c r="AG27" s="112">
        <f t="shared" si="15"/>
        <v>0</v>
      </c>
      <c r="AH27" s="17" t="str">
        <f t="shared" si="8"/>
        <v xml:space="preserve"> </v>
      </c>
    </row>
    <row r="28" spans="1:34" ht="12.95" customHeight="1">
      <c r="A28" s="117"/>
      <c r="B28" s="115"/>
      <c r="C28" s="116"/>
      <c r="D28" s="94" t="s">
        <v>37</v>
      </c>
      <c r="E28" s="93"/>
      <c r="F28" s="94" t="s">
        <v>37</v>
      </c>
      <c r="G28" s="93"/>
      <c r="H28" s="83" t="str">
        <f t="shared" si="9"/>
        <v xml:space="preserve"> </v>
      </c>
      <c r="I28" s="83" t="str">
        <f t="shared" si="10"/>
        <v xml:space="preserve"> </v>
      </c>
      <c r="J28" s="115"/>
      <c r="K28" s="118"/>
      <c r="L28" s="93"/>
      <c r="M28" s="82">
        <f t="shared" si="0"/>
        <v>0</v>
      </c>
      <c r="N28" s="84">
        <f t="shared" si="11"/>
        <v>0</v>
      </c>
      <c r="O28" s="48" t="str">
        <f t="shared" si="12"/>
        <v xml:space="preserve"> </v>
      </c>
      <c r="P28" s="115" t="s">
        <v>57</v>
      </c>
      <c r="Q28" s="193" t="str">
        <f t="shared" si="13"/>
        <v xml:space="preserve"> </v>
      </c>
      <c r="R28" s="85" t="str">
        <f t="shared" si="1"/>
        <v xml:space="preserve"> </v>
      </c>
      <c r="S28" s="3" t="s">
        <v>37</v>
      </c>
      <c r="T28" s="85" t="str">
        <f t="shared" si="16"/>
        <v xml:space="preserve"> </v>
      </c>
      <c r="U28" s="86" t="str">
        <f t="shared" si="2"/>
        <v xml:space="preserve"> </v>
      </c>
      <c r="V28" s="87" t="str">
        <f t="shared" si="3"/>
        <v xml:space="preserve"> </v>
      </c>
      <c r="W28" s="120"/>
      <c r="X28" s="39" t="str">
        <f>HLOOKUP($T$4,'Data Sheet'!$B$2:$CN$27,14,FALSE)</f>
        <v>P1-13</v>
      </c>
      <c r="Y28" s="89">
        <f t="shared" si="4"/>
        <v>0</v>
      </c>
      <c r="Z28" s="90">
        <f t="shared" si="5"/>
        <v>0</v>
      </c>
      <c r="AA28" s="91">
        <f t="shared" si="17"/>
        <v>0</v>
      </c>
      <c r="AB28" s="90">
        <f t="shared" si="6"/>
        <v>0</v>
      </c>
      <c r="AC28" s="90">
        <f t="shared" si="7"/>
        <v>0</v>
      </c>
      <c r="AD28" s="90">
        <f t="shared" si="14"/>
        <v>0</v>
      </c>
      <c r="AE28" s="135"/>
      <c r="AF28" s="22"/>
      <c r="AG28" s="112">
        <f t="shared" si="15"/>
        <v>0</v>
      </c>
      <c r="AH28" s="17" t="str">
        <f t="shared" si="8"/>
        <v xml:space="preserve"> </v>
      </c>
    </row>
    <row r="29" spans="1:34" ht="12.95" customHeight="1">
      <c r="A29" s="117"/>
      <c r="B29" s="115"/>
      <c r="C29" s="116"/>
      <c r="D29" s="94" t="s">
        <v>37</v>
      </c>
      <c r="E29" s="93"/>
      <c r="F29" s="94" t="s">
        <v>37</v>
      </c>
      <c r="G29" s="93"/>
      <c r="H29" s="83" t="str">
        <f t="shared" si="9"/>
        <v xml:space="preserve"> </v>
      </c>
      <c r="I29" s="83" t="str">
        <f t="shared" si="10"/>
        <v xml:space="preserve"> </v>
      </c>
      <c r="J29" s="115"/>
      <c r="K29" s="118"/>
      <c r="L29" s="93"/>
      <c r="M29" s="82">
        <f t="shared" si="0"/>
        <v>0</v>
      </c>
      <c r="N29" s="84">
        <f t="shared" si="11"/>
        <v>0</v>
      </c>
      <c r="O29" s="48" t="str">
        <f t="shared" si="12"/>
        <v xml:space="preserve"> </v>
      </c>
      <c r="P29" s="115" t="s">
        <v>57</v>
      </c>
      <c r="Q29" s="193" t="str">
        <f t="shared" si="13"/>
        <v xml:space="preserve"> </v>
      </c>
      <c r="R29" s="85" t="str">
        <f t="shared" si="1"/>
        <v xml:space="preserve"> </v>
      </c>
      <c r="S29" s="3" t="s">
        <v>37</v>
      </c>
      <c r="T29" s="85" t="str">
        <f t="shared" si="16"/>
        <v xml:space="preserve"> </v>
      </c>
      <c r="U29" s="86" t="str">
        <f t="shared" si="2"/>
        <v xml:space="preserve"> </v>
      </c>
      <c r="V29" s="87" t="str">
        <f t="shared" si="3"/>
        <v xml:space="preserve"> </v>
      </c>
      <c r="W29" s="120"/>
      <c r="X29" s="39" t="str">
        <f>HLOOKUP($T$4,'Data Sheet'!$B$2:$CN$27,15,FALSE)</f>
        <v>P1-14</v>
      </c>
      <c r="Y29" s="89">
        <f t="shared" si="4"/>
        <v>0</v>
      </c>
      <c r="Z29" s="90">
        <f t="shared" si="5"/>
        <v>0</v>
      </c>
      <c r="AA29" s="91">
        <f t="shared" si="17"/>
        <v>0</v>
      </c>
      <c r="AB29" s="90">
        <f t="shared" si="6"/>
        <v>0</v>
      </c>
      <c r="AC29" s="90">
        <f t="shared" si="7"/>
        <v>0</v>
      </c>
      <c r="AD29" s="90">
        <f t="shared" si="14"/>
        <v>0</v>
      </c>
      <c r="AE29" s="135"/>
      <c r="AF29" s="22"/>
      <c r="AG29" s="112">
        <f t="shared" si="15"/>
        <v>0</v>
      </c>
      <c r="AH29" s="17" t="str">
        <f t="shared" si="8"/>
        <v xml:space="preserve"> </v>
      </c>
    </row>
    <row r="30" spans="1:34" ht="12.95" customHeight="1">
      <c r="A30" s="117"/>
      <c r="B30" s="115"/>
      <c r="C30" s="116"/>
      <c r="D30" s="94" t="s">
        <v>37</v>
      </c>
      <c r="E30" s="93"/>
      <c r="F30" s="94" t="s">
        <v>37</v>
      </c>
      <c r="G30" s="93"/>
      <c r="H30" s="83" t="str">
        <f t="shared" si="9"/>
        <v xml:space="preserve"> </v>
      </c>
      <c r="I30" s="83" t="str">
        <f t="shared" si="10"/>
        <v xml:space="preserve"> </v>
      </c>
      <c r="J30" s="115"/>
      <c r="K30" s="118"/>
      <c r="L30" s="93"/>
      <c r="M30" s="82">
        <f t="shared" si="0"/>
        <v>0</v>
      </c>
      <c r="N30" s="84">
        <f t="shared" si="11"/>
        <v>0</v>
      </c>
      <c r="O30" s="48" t="str">
        <f t="shared" si="12"/>
        <v xml:space="preserve"> </v>
      </c>
      <c r="P30" s="115" t="s">
        <v>57</v>
      </c>
      <c r="Q30" s="193" t="str">
        <f t="shared" si="13"/>
        <v xml:space="preserve"> </v>
      </c>
      <c r="R30" s="85" t="str">
        <f t="shared" si="1"/>
        <v xml:space="preserve"> </v>
      </c>
      <c r="S30" s="3" t="s">
        <v>37</v>
      </c>
      <c r="T30" s="85" t="str">
        <f t="shared" si="16"/>
        <v xml:space="preserve"> </v>
      </c>
      <c r="U30" s="86" t="str">
        <f t="shared" si="2"/>
        <v xml:space="preserve"> </v>
      </c>
      <c r="V30" s="87" t="str">
        <f t="shared" si="3"/>
        <v xml:space="preserve"> </v>
      </c>
      <c r="W30" s="120"/>
      <c r="X30" s="39" t="str">
        <f>HLOOKUP($T$4,'Data Sheet'!$B$2:$CN$27,16,FALSE)</f>
        <v>P1-15</v>
      </c>
      <c r="Y30" s="89">
        <f t="shared" si="4"/>
        <v>0</v>
      </c>
      <c r="Z30" s="90">
        <f t="shared" si="5"/>
        <v>0</v>
      </c>
      <c r="AA30" s="91">
        <f t="shared" si="17"/>
        <v>0</v>
      </c>
      <c r="AB30" s="90">
        <f t="shared" si="6"/>
        <v>0</v>
      </c>
      <c r="AC30" s="90">
        <f t="shared" si="7"/>
        <v>0</v>
      </c>
      <c r="AD30" s="90">
        <f t="shared" si="14"/>
        <v>0</v>
      </c>
      <c r="AE30" s="135"/>
      <c r="AF30" s="22"/>
      <c r="AG30" s="112">
        <f t="shared" si="15"/>
        <v>0</v>
      </c>
      <c r="AH30" s="17" t="str">
        <f t="shared" si="8"/>
        <v xml:space="preserve"> </v>
      </c>
    </row>
    <row r="31" spans="1:34" ht="12.95" customHeight="1">
      <c r="A31" s="117"/>
      <c r="B31" s="115"/>
      <c r="C31" s="116"/>
      <c r="D31" s="94" t="s">
        <v>37</v>
      </c>
      <c r="E31" s="93"/>
      <c r="F31" s="94" t="s">
        <v>37</v>
      </c>
      <c r="G31" s="93"/>
      <c r="H31" s="83" t="str">
        <f t="shared" si="9"/>
        <v xml:space="preserve"> </v>
      </c>
      <c r="I31" s="83" t="str">
        <f t="shared" si="10"/>
        <v xml:space="preserve"> </v>
      </c>
      <c r="J31" s="115"/>
      <c r="K31" s="118"/>
      <c r="L31" s="93"/>
      <c r="M31" s="82">
        <f t="shared" si="0"/>
        <v>0</v>
      </c>
      <c r="N31" s="84">
        <f t="shared" si="11"/>
        <v>0</v>
      </c>
      <c r="O31" s="48" t="str">
        <f t="shared" si="12"/>
        <v xml:space="preserve"> </v>
      </c>
      <c r="P31" s="115" t="s">
        <v>57</v>
      </c>
      <c r="Q31" s="193" t="str">
        <f t="shared" si="13"/>
        <v xml:space="preserve"> </v>
      </c>
      <c r="R31" s="85" t="str">
        <f t="shared" si="1"/>
        <v xml:space="preserve"> </v>
      </c>
      <c r="S31" s="3" t="s">
        <v>37</v>
      </c>
      <c r="T31" s="85" t="str">
        <f t="shared" si="16"/>
        <v xml:space="preserve"> </v>
      </c>
      <c r="U31" s="86" t="str">
        <f t="shared" si="2"/>
        <v xml:space="preserve"> </v>
      </c>
      <c r="V31" s="87" t="str">
        <f t="shared" si="3"/>
        <v xml:space="preserve"> </v>
      </c>
      <c r="W31" s="120"/>
      <c r="X31" s="39" t="str">
        <f>HLOOKUP($T$4,'Data Sheet'!$B$2:$CN$27,17,FALSE)</f>
        <v>P1-16</v>
      </c>
      <c r="Y31" s="89">
        <f t="shared" si="4"/>
        <v>0</v>
      </c>
      <c r="Z31" s="90">
        <f t="shared" si="5"/>
        <v>0</v>
      </c>
      <c r="AA31" s="91">
        <f t="shared" si="17"/>
        <v>0</v>
      </c>
      <c r="AB31" s="90">
        <f t="shared" si="6"/>
        <v>0</v>
      </c>
      <c r="AC31" s="90">
        <f t="shared" si="7"/>
        <v>0</v>
      </c>
      <c r="AD31" s="90">
        <f t="shared" si="14"/>
        <v>0</v>
      </c>
      <c r="AE31" s="135"/>
      <c r="AF31" s="22"/>
      <c r="AG31" s="112">
        <f t="shared" si="15"/>
        <v>0</v>
      </c>
      <c r="AH31" s="17" t="str">
        <f t="shared" si="8"/>
        <v xml:space="preserve"> </v>
      </c>
    </row>
    <row r="32" spans="1:34" ht="12.95" customHeight="1">
      <c r="A32" s="117"/>
      <c r="B32" s="115"/>
      <c r="C32" s="116"/>
      <c r="D32" s="94" t="s">
        <v>37</v>
      </c>
      <c r="E32" s="93"/>
      <c r="F32" s="94" t="s">
        <v>37</v>
      </c>
      <c r="G32" s="93"/>
      <c r="H32" s="83" t="str">
        <f t="shared" si="9"/>
        <v xml:space="preserve"> </v>
      </c>
      <c r="I32" s="83" t="str">
        <f t="shared" si="10"/>
        <v xml:space="preserve"> </v>
      </c>
      <c r="J32" s="115"/>
      <c r="K32" s="118"/>
      <c r="L32" s="93"/>
      <c r="M32" s="82">
        <f t="shared" si="0"/>
        <v>0</v>
      </c>
      <c r="N32" s="84">
        <f t="shared" si="11"/>
        <v>0</v>
      </c>
      <c r="O32" s="48" t="str">
        <f t="shared" si="12"/>
        <v xml:space="preserve"> </v>
      </c>
      <c r="P32" s="115" t="s">
        <v>57</v>
      </c>
      <c r="Q32" s="193" t="str">
        <f t="shared" si="13"/>
        <v xml:space="preserve"> </v>
      </c>
      <c r="R32" s="85" t="str">
        <f t="shared" si="1"/>
        <v xml:space="preserve"> </v>
      </c>
      <c r="S32" s="3" t="s">
        <v>37</v>
      </c>
      <c r="T32" s="85" t="str">
        <f t="shared" si="16"/>
        <v xml:space="preserve"> </v>
      </c>
      <c r="U32" s="86" t="str">
        <f t="shared" si="2"/>
        <v xml:space="preserve"> </v>
      </c>
      <c r="V32" s="87" t="str">
        <f t="shared" si="3"/>
        <v xml:space="preserve"> </v>
      </c>
      <c r="W32" s="120"/>
      <c r="X32" s="39" t="str">
        <f>HLOOKUP($T$4,'Data Sheet'!$B$2:$CN$27,18,FALSE)</f>
        <v>P1-17</v>
      </c>
      <c r="Y32" s="89">
        <f t="shared" si="4"/>
        <v>0</v>
      </c>
      <c r="Z32" s="90">
        <f t="shared" si="5"/>
        <v>0</v>
      </c>
      <c r="AA32" s="91">
        <f t="shared" si="17"/>
        <v>0</v>
      </c>
      <c r="AB32" s="90">
        <f t="shared" si="6"/>
        <v>0</v>
      </c>
      <c r="AC32" s="90">
        <f t="shared" si="7"/>
        <v>0</v>
      </c>
      <c r="AD32" s="90">
        <f t="shared" si="14"/>
        <v>0</v>
      </c>
      <c r="AE32" s="135"/>
      <c r="AF32" s="22"/>
      <c r="AG32" s="112">
        <f t="shared" si="15"/>
        <v>0</v>
      </c>
      <c r="AH32" s="17" t="str">
        <f t="shared" si="8"/>
        <v xml:space="preserve"> </v>
      </c>
    </row>
    <row r="33" spans="1:34" ht="12.95" customHeight="1">
      <c r="A33" s="138"/>
      <c r="B33" s="115"/>
      <c r="C33" s="116"/>
      <c r="D33" s="94" t="s">
        <v>37</v>
      </c>
      <c r="E33" s="93"/>
      <c r="F33" s="94" t="s">
        <v>37</v>
      </c>
      <c r="G33" s="93"/>
      <c r="H33" s="139" t="str">
        <f t="shared" si="9"/>
        <v xml:space="preserve"> </v>
      </c>
      <c r="I33" s="139" t="str">
        <f t="shared" si="10"/>
        <v xml:space="preserve"> </v>
      </c>
      <c r="J33" s="115"/>
      <c r="K33" s="118"/>
      <c r="L33" s="93"/>
      <c r="M33" s="141">
        <f t="shared" si="0"/>
        <v>0</v>
      </c>
      <c r="N33" s="142">
        <f t="shared" si="11"/>
        <v>0</v>
      </c>
      <c r="O33" s="48" t="str">
        <f t="shared" si="12"/>
        <v xml:space="preserve"> </v>
      </c>
      <c r="P33" s="118" t="s">
        <v>57</v>
      </c>
      <c r="Q33" s="193" t="str">
        <f t="shared" si="13"/>
        <v xml:space="preserve"> </v>
      </c>
      <c r="R33" s="85" t="str">
        <f t="shared" si="1"/>
        <v xml:space="preserve"> </v>
      </c>
      <c r="S33" s="3" t="s">
        <v>37</v>
      </c>
      <c r="T33" s="85" t="str">
        <f t="shared" si="16"/>
        <v xml:space="preserve"> </v>
      </c>
      <c r="U33" s="86" t="str">
        <f t="shared" si="2"/>
        <v xml:space="preserve"> </v>
      </c>
      <c r="V33" s="87" t="str">
        <f t="shared" si="3"/>
        <v xml:space="preserve"> </v>
      </c>
      <c r="W33" s="143"/>
      <c r="X33" s="39" t="str">
        <f>HLOOKUP($T$4,'Data Sheet'!$B$2:$CN$27,19,FALSE)</f>
        <v>P1-18</v>
      </c>
      <c r="Y33" s="89">
        <f t="shared" si="4"/>
        <v>0</v>
      </c>
      <c r="Z33" s="90">
        <f t="shared" si="5"/>
        <v>0</v>
      </c>
      <c r="AA33" s="91">
        <f t="shared" si="17"/>
        <v>0</v>
      </c>
      <c r="AB33" s="90">
        <f t="shared" si="6"/>
        <v>0</v>
      </c>
      <c r="AC33" s="90">
        <f t="shared" si="7"/>
        <v>0</v>
      </c>
      <c r="AD33" s="90">
        <f t="shared" si="14"/>
        <v>0</v>
      </c>
      <c r="AE33" s="135"/>
      <c r="AF33" s="22"/>
      <c r="AG33" s="112">
        <f t="shared" si="15"/>
        <v>0</v>
      </c>
      <c r="AH33" s="17" t="str">
        <f t="shared" si="8"/>
        <v xml:space="preserve"> </v>
      </c>
    </row>
    <row r="34" spans="1:34" ht="12.95" customHeight="1">
      <c r="A34" s="149"/>
      <c r="B34" s="115">
        <v>2</v>
      </c>
      <c r="C34" s="263" t="s">
        <v>177</v>
      </c>
      <c r="D34" s="263"/>
      <c r="E34" s="263"/>
      <c r="F34" s="263"/>
      <c r="G34" s="263"/>
      <c r="H34" s="155"/>
      <c r="I34" s="156"/>
      <c r="J34" s="156"/>
      <c r="K34" s="156"/>
      <c r="L34" s="156"/>
      <c r="M34" s="156"/>
      <c r="N34" s="156"/>
      <c r="O34" s="156"/>
      <c r="P34" s="157"/>
      <c r="Q34" s="158"/>
      <c r="R34" s="153">
        <v>4</v>
      </c>
      <c r="S34" s="154" t="s">
        <v>37</v>
      </c>
      <c r="T34" s="148">
        <v>30</v>
      </c>
      <c r="U34" s="145"/>
      <c r="V34" s="230">
        <f>IF(B34&gt;0,0.3," ")</f>
        <v>0.3</v>
      </c>
      <c r="W34" s="111"/>
      <c r="X34" s="39" t="str">
        <f>HLOOKUP($T$4,'Data Sheet'!$B$2:$CN$27,20,FALSE)</f>
        <v>P1-19</v>
      </c>
      <c r="Y34" s="89">
        <f t="shared" si="4"/>
        <v>10.5</v>
      </c>
      <c r="Z34" s="90">
        <f t="shared" si="5"/>
        <v>0</v>
      </c>
      <c r="AA34" s="91">
        <f t="shared" si="17"/>
        <v>0</v>
      </c>
      <c r="AB34" s="90">
        <f t="shared" si="6"/>
        <v>0</v>
      </c>
      <c r="AC34" s="90">
        <f t="shared" si="7"/>
        <v>10.5</v>
      </c>
      <c r="AD34" s="90">
        <f t="shared" si="14"/>
        <v>0</v>
      </c>
      <c r="AE34" s="135"/>
      <c r="AF34" s="22"/>
      <c r="AG34" s="112">
        <f t="shared" si="15"/>
        <v>21</v>
      </c>
      <c r="AH34" s="17">
        <f t="shared" si="8"/>
        <v>27</v>
      </c>
    </row>
    <row r="35" spans="1:34" ht="12.95" customHeight="1" thickBot="1">
      <c r="A35" s="150"/>
      <c r="B35" s="115">
        <v>3</v>
      </c>
      <c r="C35" s="264" t="s">
        <v>177</v>
      </c>
      <c r="D35" s="264"/>
      <c r="E35" s="264"/>
      <c r="F35" s="264"/>
      <c r="G35" s="264"/>
      <c r="H35" s="159"/>
      <c r="I35" s="160"/>
      <c r="J35" s="160"/>
      <c r="K35" s="160"/>
      <c r="L35" s="160"/>
      <c r="M35" s="160"/>
      <c r="N35" s="160"/>
      <c r="O35" s="160"/>
      <c r="P35" s="161"/>
      <c r="Q35" s="162"/>
      <c r="R35" s="165">
        <v>4</v>
      </c>
      <c r="S35" s="166" t="s">
        <v>37</v>
      </c>
      <c r="T35" s="147">
        <v>24</v>
      </c>
      <c r="U35" s="88"/>
      <c r="V35" s="230">
        <f>IF(B35&gt;0,0.3," ")</f>
        <v>0.3</v>
      </c>
      <c r="W35" s="146"/>
      <c r="X35" s="39" t="str">
        <f>HLOOKUP($T$4,'Data Sheet'!$B$2:$CN$27,21,FALSE)</f>
        <v>P1-20</v>
      </c>
      <c r="Y35" s="89">
        <f t="shared" si="4"/>
        <v>10.5</v>
      </c>
      <c r="Z35" s="90">
        <f t="shared" si="5"/>
        <v>0</v>
      </c>
      <c r="AA35" s="91">
        <f t="shared" si="17"/>
        <v>0</v>
      </c>
      <c r="AB35" s="90">
        <f t="shared" si="6"/>
        <v>0</v>
      </c>
      <c r="AC35" s="90">
        <f t="shared" si="7"/>
        <v>10.5</v>
      </c>
      <c r="AD35" s="90">
        <f t="shared" si="14"/>
        <v>0</v>
      </c>
      <c r="AE35" s="135"/>
      <c r="AF35" s="23"/>
      <c r="AG35" s="112">
        <f t="shared" si="15"/>
        <v>21</v>
      </c>
      <c r="AH35" s="17">
        <f t="shared" si="8"/>
        <v>21</v>
      </c>
    </row>
    <row r="36" spans="1:34" ht="15" customHeight="1" thickBot="1">
      <c r="A36" s="92"/>
      <c r="B36" s="133">
        <f>SUM(B34:B35)</f>
        <v>5</v>
      </c>
      <c r="C36" s="93" t="s">
        <v>178</v>
      </c>
      <c r="D36" s="94"/>
      <c r="E36" s="93"/>
      <c r="F36" s="94"/>
      <c r="G36" s="93"/>
      <c r="H36" s="93"/>
      <c r="I36" s="93"/>
      <c r="J36" s="93"/>
      <c r="K36" s="93"/>
      <c r="L36" s="261" t="s">
        <v>176</v>
      </c>
      <c r="M36" s="261"/>
      <c r="N36" s="262"/>
      <c r="O36" s="144">
        <f>SUM(O16:O35)</f>
        <v>5</v>
      </c>
      <c r="P36" s="93"/>
      <c r="Q36" s="93"/>
      <c r="R36" s="93"/>
      <c r="S36" s="94"/>
      <c r="T36" s="93"/>
      <c r="U36" s="93"/>
      <c r="V36" s="194">
        <f>SUM(V16:V35)</f>
        <v>38.399999999999991</v>
      </c>
      <c r="W36" s="93"/>
      <c r="Y36" s="6">
        <f t="shared" ref="Y36:AF36" si="18">SUM(Y16:Y35)</f>
        <v>1344</v>
      </c>
      <c r="Z36" s="6">
        <f t="shared" si="18"/>
        <v>84</v>
      </c>
      <c r="AA36" s="6">
        <f t="shared" si="18"/>
        <v>681.25</v>
      </c>
      <c r="AB36" s="6">
        <f t="shared" si="18"/>
        <v>1381.3333333333333</v>
      </c>
      <c r="AC36" s="6">
        <f t="shared" si="18"/>
        <v>1344</v>
      </c>
      <c r="AD36" s="6">
        <f t="shared" si="18"/>
        <v>331.12799999999993</v>
      </c>
      <c r="AE36" s="6">
        <f t="shared" si="18"/>
        <v>25</v>
      </c>
      <c r="AF36" s="6">
        <f t="shared" si="18"/>
        <v>0</v>
      </c>
      <c r="AG36" s="46">
        <f>SUM(Y36:AF36)+AA39</f>
        <v>5191.0013333333327</v>
      </c>
      <c r="AH36" s="10" t="s">
        <v>54</v>
      </c>
    </row>
    <row r="37" spans="1:34" ht="15.75" thickBot="1">
      <c r="A37" s="92"/>
      <c r="B37" s="131"/>
      <c r="C37" s="93"/>
      <c r="D37" s="94"/>
      <c r="E37" s="93"/>
      <c r="F37" s="94"/>
      <c r="G37" s="93"/>
      <c r="H37" s="93"/>
      <c r="I37" s="93"/>
      <c r="J37" s="92" t="s">
        <v>24</v>
      </c>
      <c r="K37" s="281"/>
      <c r="L37" s="281"/>
      <c r="M37" s="281"/>
      <c r="N37" s="281"/>
      <c r="O37" s="281"/>
      <c r="P37" s="93"/>
      <c r="Q37" s="93"/>
      <c r="R37" s="93"/>
      <c r="S37" s="94"/>
      <c r="T37" s="93"/>
      <c r="U37" s="93"/>
      <c r="V37" s="259" t="str">
        <f>IF(V9=TRUE,"Make Tie Backs"," ")</f>
        <v>Make Tie Backs</v>
      </c>
      <c r="W37" s="259"/>
      <c r="Y37" s="221" t="s">
        <v>401</v>
      </c>
      <c r="Z37" s="223">
        <f>V36+'Cubicle Worksheet (2)'!V36+'Cubicle Worksheet (3)'!V36+'Cubicle Worksheet (4)'!V36</f>
        <v>38.399999999999991</v>
      </c>
      <c r="AE37" s="235" t="s">
        <v>403</v>
      </c>
      <c r="AF37" s="236">
        <v>56</v>
      </c>
      <c r="AG37" s="195">
        <f>'Cubicle Worksheet (2)'!AG36+'Cubicle Worksheet (3)'!AG36+'Cubicle Worksheet (4)'!$AG$36</f>
        <v>0</v>
      </c>
      <c r="AH37" s="196" t="s">
        <v>332</v>
      </c>
    </row>
    <row r="38" spans="1:34" ht="15.75" thickBot="1">
      <c r="A38" s="266" t="s">
        <v>25</v>
      </c>
      <c r="B38" s="267"/>
      <c r="C38" s="266" t="s">
        <v>408</v>
      </c>
      <c r="D38" s="263"/>
      <c r="E38" s="263"/>
      <c r="F38" s="263"/>
      <c r="G38" s="267"/>
      <c r="H38" s="93"/>
      <c r="I38" s="93"/>
      <c r="J38" s="93"/>
      <c r="K38" s="251"/>
      <c r="L38" s="251"/>
      <c r="M38" s="251"/>
      <c r="N38" s="251"/>
      <c r="O38" s="251"/>
      <c r="P38" s="93"/>
      <c r="Q38" s="95">
        <v>2</v>
      </c>
      <c r="R38" s="93"/>
      <c r="S38" s="94"/>
      <c r="T38" s="93"/>
      <c r="U38" s="93"/>
      <c r="V38" s="259"/>
      <c r="W38" s="259"/>
      <c r="Z38" s="222"/>
      <c r="AE38" s="11" t="s">
        <v>49</v>
      </c>
      <c r="AF38" s="233">
        <v>100</v>
      </c>
      <c r="AG38" s="234">
        <v>50</v>
      </c>
      <c r="AH38" s="11" t="s">
        <v>50</v>
      </c>
    </row>
    <row r="39" spans="1:34" ht="15.75" thickBot="1">
      <c r="A39" s="92"/>
      <c r="B39" s="93"/>
      <c r="C39" s="93"/>
      <c r="D39" s="94"/>
      <c r="E39" s="93"/>
      <c r="F39" s="94"/>
      <c r="G39" s="93"/>
      <c r="H39" s="93"/>
      <c r="I39" s="93"/>
      <c r="J39" s="93"/>
      <c r="K39" s="251"/>
      <c r="L39" s="251"/>
      <c r="M39" s="251"/>
      <c r="N39" s="251"/>
      <c r="O39" s="251"/>
      <c r="P39" s="93"/>
      <c r="Q39" s="93"/>
      <c r="R39" s="93"/>
      <c r="S39" s="94"/>
      <c r="T39" s="93"/>
      <c r="U39" s="93"/>
      <c r="V39" s="93"/>
      <c r="W39" s="260">
        <f>IF(V9=TRUE,B36," ")</f>
        <v>5</v>
      </c>
      <c r="Z39" s="1" t="s">
        <v>179</v>
      </c>
      <c r="AA39" s="169">
        <v>0.28999999999999998</v>
      </c>
      <c r="AB39" s="167" t="s">
        <v>26</v>
      </c>
      <c r="AE39" s="9" t="s">
        <v>343</v>
      </c>
      <c r="AF39" s="220">
        <f>+IF(AG36+AG37&lt;500,AH45,IF(AG36+AG37&lt;1000,AH46,IF(AG36+AG37&lt;3000,AH47,IF(AG36+AG37&lt;8000,AH48,IF(AG36+AG37&gt;7999,AH49," ")))))</f>
        <v>250</v>
      </c>
      <c r="AG39" s="44">
        <f>$AF$38+$AG$38+$AG$37+$AG$36+AF39</f>
        <v>5591.0013333333327</v>
      </c>
      <c r="AH39" s="11" t="s">
        <v>344</v>
      </c>
    </row>
    <row r="40" spans="1:34">
      <c r="A40" s="92"/>
      <c r="B40" s="93"/>
      <c r="C40" s="93"/>
      <c r="D40" s="94"/>
      <c r="E40" s="93"/>
      <c r="F40" s="94"/>
      <c r="G40" s="93"/>
      <c r="H40" s="93"/>
      <c r="I40" s="93"/>
      <c r="J40" s="93"/>
      <c r="K40" s="93"/>
      <c r="L40" s="93"/>
      <c r="M40" s="93"/>
      <c r="N40" s="92"/>
      <c r="O40" s="93"/>
      <c r="P40" s="93"/>
      <c r="Q40" s="93"/>
      <c r="R40" s="93"/>
      <c r="S40" s="94"/>
      <c r="T40" s="93"/>
      <c r="U40" s="93"/>
      <c r="V40" s="93"/>
      <c r="W40" s="260"/>
      <c r="AB40" s="168" t="s">
        <v>180</v>
      </c>
      <c r="AE40" s="2" t="s">
        <v>333</v>
      </c>
      <c r="AF40" s="197">
        <v>0</v>
      </c>
      <c r="AG40" s="45">
        <f>IF(AG9=TRUE,((AG36-(Z36+AA36))+'Cubicle Worksheet (2)'!AG39+'Cubicle Worksheet (3)'!AG39+'Cubicle Worksheet (4)'!AG39)*AF40,(AG36+AG37)*AF40)</f>
        <v>0</v>
      </c>
      <c r="AH40" s="11" t="s">
        <v>52</v>
      </c>
    </row>
    <row r="41" spans="1:34" ht="15.75" thickBot="1">
      <c r="A41" s="113" t="b">
        <v>1</v>
      </c>
      <c r="B41" s="93"/>
      <c r="C41" s="93"/>
      <c r="D41" s="94"/>
      <c r="E41" s="93"/>
      <c r="F41" s="94"/>
      <c r="G41" s="93"/>
      <c r="H41" s="93"/>
      <c r="I41" s="93"/>
      <c r="J41" s="93"/>
      <c r="K41" s="93"/>
      <c r="L41" s="93"/>
      <c r="M41" s="93"/>
      <c r="N41" s="92"/>
      <c r="O41" s="93"/>
      <c r="P41" s="93"/>
      <c r="Q41" s="93"/>
      <c r="R41" s="93"/>
      <c r="S41" s="94"/>
      <c r="T41" s="93"/>
      <c r="U41" s="93"/>
      <c r="V41" s="93"/>
      <c r="W41" s="93"/>
      <c r="AE41" t="s">
        <v>53</v>
      </c>
      <c r="AF41" s="9"/>
      <c r="AG41" s="47">
        <f>$AG$39+$AG$40+AF37</f>
        <v>5647.0013333333327</v>
      </c>
      <c r="AH41" s="11" t="s">
        <v>55</v>
      </c>
    </row>
    <row r="42" spans="1:34">
      <c r="A42" s="92"/>
      <c r="B42" s="93"/>
      <c r="C42" s="93"/>
      <c r="D42" s="94"/>
      <c r="E42" s="93"/>
      <c r="F42" s="94"/>
      <c r="G42" s="93"/>
      <c r="AF42" s="9"/>
    </row>
    <row r="43" spans="1:34">
      <c r="A43" s="7"/>
    </row>
    <row r="44" spans="1:34">
      <c r="A44" s="7"/>
      <c r="AG44" t="s">
        <v>350</v>
      </c>
    </row>
    <row r="45" spans="1:34">
      <c r="A45" s="7"/>
      <c r="AF45" s="284" t="s">
        <v>345</v>
      </c>
      <c r="AG45" s="284"/>
      <c r="AH45" s="218">
        <v>50</v>
      </c>
    </row>
    <row r="46" spans="1:34">
      <c r="A46" s="137"/>
      <c r="B46" s="282"/>
      <c r="C46" s="282"/>
      <c r="AF46" s="284" t="s">
        <v>346</v>
      </c>
      <c r="AG46" s="284"/>
      <c r="AH46" s="218">
        <v>100</v>
      </c>
    </row>
    <row r="47" spans="1:34">
      <c r="A47" s="8"/>
      <c r="B47" s="283"/>
      <c r="C47" s="283"/>
      <c r="AF47" s="284" t="s">
        <v>347</v>
      </c>
      <c r="AG47" s="284"/>
      <c r="AH47" s="218">
        <v>175</v>
      </c>
    </row>
    <row r="48" spans="1:34">
      <c r="A48" s="8"/>
      <c r="B48" s="283"/>
      <c r="C48" s="283"/>
      <c r="AF48" s="284" t="s">
        <v>348</v>
      </c>
      <c r="AG48" s="284"/>
      <c r="AH48" s="218">
        <v>250</v>
      </c>
    </row>
    <row r="49" spans="1:34">
      <c r="A49" s="8"/>
      <c r="B49" s="283"/>
      <c r="C49" s="283"/>
      <c r="AF49" s="285" t="s">
        <v>349</v>
      </c>
      <c r="AG49" s="285"/>
      <c r="AH49" s="219">
        <v>500</v>
      </c>
    </row>
    <row r="50" spans="1:34">
      <c r="A50" s="8"/>
      <c r="B50" s="283"/>
      <c r="C50" s="283"/>
    </row>
    <row r="51" spans="1:34">
      <c r="A51" s="8"/>
      <c r="B51" s="283"/>
      <c r="C51" s="283"/>
    </row>
    <row r="52" spans="1:34">
      <c r="A52" s="8"/>
      <c r="B52" s="283"/>
      <c r="C52" s="283"/>
    </row>
    <row r="53" spans="1:34">
      <c r="A53" s="8"/>
      <c r="B53" s="283"/>
      <c r="C53" s="283"/>
    </row>
    <row r="54" spans="1:34">
      <c r="A54" s="8"/>
      <c r="B54" s="283"/>
      <c r="C54" s="283"/>
    </row>
    <row r="55" spans="1:34">
      <c r="A55" s="8"/>
      <c r="B55" s="283"/>
      <c r="C55" s="283"/>
    </row>
    <row r="56" spans="1:34">
      <c r="A56" s="8"/>
      <c r="B56" s="283"/>
      <c r="C56" s="283"/>
    </row>
    <row r="57" spans="1:34">
      <c r="A57" s="8"/>
      <c r="B57" s="283"/>
      <c r="C57" s="283"/>
    </row>
    <row r="58" spans="1:34">
      <c r="A58" s="8"/>
      <c r="B58" s="283"/>
      <c r="C58" s="283"/>
    </row>
    <row r="59" spans="1:34">
      <c r="A59" s="8"/>
      <c r="B59" s="283"/>
      <c r="C59" s="283"/>
    </row>
    <row r="60" spans="1:34">
      <c r="A60" s="8"/>
      <c r="B60" s="283"/>
      <c r="C60" s="283"/>
    </row>
    <row r="61" spans="1:34">
      <c r="A61" s="8"/>
      <c r="B61" s="283"/>
      <c r="C61" s="283"/>
    </row>
    <row r="62" spans="1:34">
      <c r="A62" s="8"/>
      <c r="B62" s="283"/>
      <c r="C62" s="283"/>
    </row>
    <row r="63" spans="1:34">
      <c r="A63" s="8"/>
      <c r="B63" s="283"/>
      <c r="C63" s="283"/>
    </row>
    <row r="64" spans="1:34">
      <c r="A64" s="7"/>
    </row>
  </sheetData>
  <sheetProtection selectLockedCells="1"/>
  <mergeCells count="58">
    <mergeCell ref="AF45:AG45"/>
    <mergeCell ref="AF46:AG46"/>
    <mergeCell ref="AF47:AG47"/>
    <mergeCell ref="AF48:AG48"/>
    <mergeCell ref="AF49:AG49"/>
    <mergeCell ref="B61:C61"/>
    <mergeCell ref="B62:C62"/>
    <mergeCell ref="B63:C63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10:H10"/>
    <mergeCell ref="S8:W8"/>
    <mergeCell ref="A38:B38"/>
    <mergeCell ref="C38:G38"/>
    <mergeCell ref="B4:H4"/>
    <mergeCell ref="B5:H5"/>
    <mergeCell ref="B6:H6"/>
    <mergeCell ref="B8:H8"/>
    <mergeCell ref="B9:H9"/>
    <mergeCell ref="B11:H11"/>
    <mergeCell ref="C15:G15"/>
    <mergeCell ref="Q15:T15"/>
    <mergeCell ref="A14:N14"/>
    <mergeCell ref="O14:W14"/>
    <mergeCell ref="K37:O37"/>
    <mergeCell ref="K10:Q10"/>
    <mergeCell ref="K38:O38"/>
    <mergeCell ref="K39:O39"/>
    <mergeCell ref="S13:W13"/>
    <mergeCell ref="Q13:R13"/>
    <mergeCell ref="C13:D13"/>
    <mergeCell ref="E13:G13"/>
    <mergeCell ref="K13:L13"/>
    <mergeCell ref="V37:W38"/>
    <mergeCell ref="W39:W40"/>
    <mergeCell ref="L36:N36"/>
    <mergeCell ref="C34:G34"/>
    <mergeCell ref="C35:G35"/>
    <mergeCell ref="K11:Q11"/>
    <mergeCell ref="R4:S4"/>
    <mergeCell ref="K4:Q4"/>
    <mergeCell ref="K5:Q5"/>
    <mergeCell ref="K6:Q6"/>
    <mergeCell ref="K8:Q8"/>
    <mergeCell ref="K9:Q9"/>
  </mergeCells>
  <conditionalFormatting sqref="V37:W38">
    <cfRule type="containsText" dxfId="29" priority="8" operator="containsText" text="Make Tie Backs">
      <formula>NOT(ISERROR(SEARCH("Make Tie Backs",V37)))</formula>
    </cfRule>
  </conditionalFormatting>
  <conditionalFormatting sqref="W6">
    <cfRule type="containsBlanks" dxfId="28" priority="1">
      <formula>LEN(TRIM(W6))=0</formula>
    </cfRule>
  </conditionalFormatting>
  <conditionalFormatting sqref="W39:W40">
    <cfRule type="cellIs" dxfId="27" priority="4" operator="greaterThan">
      <formula>0</formula>
    </cfRule>
  </conditionalFormatting>
  <conditionalFormatting sqref="AA11">
    <cfRule type="expression" dxfId="26" priority="2">
      <formula>AA10=TRUE</formula>
    </cfRule>
  </conditionalFormatting>
  <dataValidations count="4">
    <dataValidation type="whole" errorStyle="information" allowBlank="1" showInputMessage="1" showErrorMessage="1" errorTitle="SHIPPING" error="Get with office admin to determine shipping costs." sqref="Q38" xr:uid="{E3DEB07E-A84A-44CD-9B81-15BAD7198ADC}">
      <formula1>0</formula1>
      <formula2>2</formula2>
    </dataValidation>
    <dataValidation type="whole" errorStyle="information" operator="equal" allowBlank="1" showErrorMessage="1" errorTitle="Value Too High" error="Please enter only 1 curtain per line." promptTitle="Only 1" prompt="Please enter only 1 curtain per line." sqref="B18:B35" xr:uid="{E7725297-73A6-447B-8A35-C693AE5E159E}">
      <formula1>1</formula1>
    </dataValidation>
    <dataValidation type="whole" errorStyle="information" operator="equal" allowBlank="1" showInputMessage="1" showErrorMessage="1" errorTitle="Value Too High" error="Please enter only 1 curtain per line." promptTitle="Only 1" prompt="Please enter only 1 track per line." sqref="B16:B17" xr:uid="{81988CAA-E284-45B6-900E-5391043380E1}">
      <formula1>1</formula1>
    </dataValidation>
    <dataValidation type="list" allowBlank="1" showInputMessage="1" showErrorMessage="1" sqref="AB39" xr:uid="{B20D339C-D3B2-444B-AE95-0B7E67E6C22E}">
      <formula1>$Y$15:$AE$15</formula1>
    </dataValidation>
  </dataValidations>
  <hyperlinks>
    <hyperlink ref="K10" r:id="rId1" xr:uid="{38EB0300-2C8E-4864-8067-8BF90E90FDCC}"/>
    <hyperlink ref="B11" r:id="rId2" xr:uid="{BF0F6B5A-7D54-4BBE-AFAF-92DC3E6EA89A}"/>
  </hyperlinks>
  <pageMargins left="0.25" right="0.25" top="0.25" bottom="0.25" header="0" footer="0"/>
  <pageSetup orientation="landscape" horizontalDpi="1200" verticalDpi="1200" r:id="rId3"/>
  <headerFooter alignWithMargins="0">
    <oddHeader>&amp;R&amp;9&amp;Z&amp;F</oddHeader>
  </headerFooter>
  <colBreaks count="1" manualBreakCount="1">
    <brk id="24" max="40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">
                <anchor moveWithCells="1">
                  <from>
                    <xdr:col>18</xdr:col>
                    <xdr:colOff>28575</xdr:colOff>
                    <xdr:row>8</xdr:row>
                    <xdr:rowOff>180975</xdr:rowOff>
                  </from>
                  <to>
                    <xdr:col>22</xdr:col>
                    <xdr:colOff>133350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18</xdr:col>
                    <xdr:colOff>28575</xdr:colOff>
                    <xdr:row>9</xdr:row>
                    <xdr:rowOff>171450</xdr:rowOff>
                  </from>
                  <to>
                    <xdr:col>22</xdr:col>
                    <xdr:colOff>1000125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autoFill="0" autoLine="0" autoPict="0">
                <anchor moveWithCells="1">
                  <from>
                    <xdr:col>16</xdr:col>
                    <xdr:colOff>428625</xdr:colOff>
                    <xdr:row>35</xdr:row>
                    <xdr:rowOff>171450</xdr:rowOff>
                  </from>
                  <to>
                    <xdr:col>21</xdr:col>
                    <xdr:colOff>66675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Option Button 7">
              <controlPr defaultSize="0" autoFill="0" autoLine="0" autoPict="0">
                <anchor moveWithCells="1">
                  <from>
                    <xdr:col>16</xdr:col>
                    <xdr:colOff>428625</xdr:colOff>
                    <xdr:row>36</xdr:row>
                    <xdr:rowOff>171450</xdr:rowOff>
                  </from>
                  <to>
                    <xdr:col>21</xdr:col>
                    <xdr:colOff>66675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Option Button 8">
              <controlPr defaultSize="0" autoFill="0" autoLine="0" autoPict="0">
                <anchor moveWithCells="1">
                  <from>
                    <xdr:col>16</xdr:col>
                    <xdr:colOff>428625</xdr:colOff>
                    <xdr:row>37</xdr:row>
                    <xdr:rowOff>161925</xdr:rowOff>
                  </from>
                  <to>
                    <xdr:col>21</xdr:col>
                    <xdr:colOff>66675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Option Button 9">
              <controlPr defaultSize="0" autoFill="0" autoLine="0" autoPict="0">
                <anchor moveWithCells="1">
                  <from>
                    <xdr:col>16</xdr:col>
                    <xdr:colOff>428625</xdr:colOff>
                    <xdr:row>38</xdr:row>
                    <xdr:rowOff>152400</xdr:rowOff>
                  </from>
                  <to>
                    <xdr:col>21</xdr:col>
                    <xdr:colOff>66675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Group Box 10">
              <controlPr defaultSize="0" autoFill="0" autoPict="0">
                <anchor moveWithCells="1">
                  <from>
                    <xdr:col>16</xdr:col>
                    <xdr:colOff>295275</xdr:colOff>
                    <xdr:row>35</xdr:row>
                    <xdr:rowOff>76200</xdr:rowOff>
                  </from>
                  <to>
                    <xdr:col>20</xdr:col>
                    <xdr:colOff>180975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180975</xdr:colOff>
                    <xdr:row>38</xdr:row>
                    <xdr:rowOff>0</xdr:rowOff>
                  </from>
                  <to>
                    <xdr:col>5</xdr:col>
                    <xdr:colOff>19050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180975</xdr:colOff>
                    <xdr:row>39</xdr:row>
                    <xdr:rowOff>28575</xdr:rowOff>
                  </from>
                  <to>
                    <xdr:col>7</xdr:col>
                    <xdr:colOff>57150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32</xdr:col>
                    <xdr:colOff>47625</xdr:colOff>
                    <xdr:row>8</xdr:row>
                    <xdr:rowOff>104775</xdr:rowOff>
                  </from>
                  <to>
                    <xdr:col>33</xdr:col>
                    <xdr:colOff>581025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18</xdr:col>
                    <xdr:colOff>28575</xdr:colOff>
                    <xdr:row>7</xdr:row>
                    <xdr:rowOff>180975</xdr:rowOff>
                  </from>
                  <to>
                    <xdr:col>22</xdr:col>
                    <xdr:colOff>171450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22</xdr:col>
                    <xdr:colOff>209550</xdr:colOff>
                    <xdr:row>8</xdr:row>
                    <xdr:rowOff>0</xdr:rowOff>
                  </from>
                  <to>
                    <xdr:col>23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123825</xdr:rowOff>
                  </from>
                  <to>
                    <xdr:col>27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A1F87-F01C-47D3-A3CF-9E47D254CE47}">
          <x14:formula1>
            <xm:f>'Data Sheet'!$B$2:$G$2</xm:f>
          </x14:formula1>
          <xm:sqref>T4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39A8-03BE-474F-B682-B68A327D969B}">
  <dimension ref="A1:S293"/>
  <sheetViews>
    <sheetView showGridLines="0" showZeros="0" view="pageBreakPreview" topLeftCell="A237" zoomScaleNormal="100" zoomScaleSheetLayoutView="100" workbookViewId="0">
      <selection activeCell="D235" sqref="D235"/>
    </sheetView>
  </sheetViews>
  <sheetFormatPr defaultColWidth="3.140625" defaultRowHeight="12.75"/>
  <cols>
    <col min="1" max="1" width="6.7109375" style="24" customWidth="1"/>
    <col min="2" max="2" width="8.28515625" style="24" customWidth="1"/>
    <col min="3" max="3" width="11.28515625" style="78" customWidth="1"/>
    <col min="4" max="4" width="8.7109375" style="24" customWidth="1"/>
    <col min="5" max="5" width="5" style="27" customWidth="1"/>
    <col min="6" max="6" width="9" style="29" customWidth="1"/>
    <col min="7" max="7" width="3.42578125" style="27" customWidth="1"/>
    <col min="8" max="8" width="11.85546875" style="29" customWidth="1"/>
    <col min="9" max="9" width="13.7109375" style="27" customWidth="1"/>
    <col min="10" max="10" width="5" style="27" customWidth="1"/>
    <col min="11" max="11" width="5" style="24" customWidth="1"/>
    <col min="12" max="12" width="7.42578125" style="24" customWidth="1"/>
    <col min="13" max="14" width="7.42578125" style="27" customWidth="1"/>
    <col min="15" max="16" width="7.42578125" style="24" customWidth="1"/>
    <col min="17" max="17" width="7.42578125" style="29" customWidth="1"/>
    <col min="18" max="18" width="7.42578125" style="27" customWidth="1"/>
    <col min="19" max="19" width="7.42578125" style="24" customWidth="1"/>
    <col min="20" max="245" width="3.140625" style="24"/>
    <col min="246" max="246" width="11.7109375" style="24" customWidth="1"/>
    <col min="247" max="247" width="7.85546875" style="24" customWidth="1"/>
    <col min="248" max="248" width="2.42578125" style="24" customWidth="1"/>
    <col min="249" max="249" width="4.28515625" style="24" customWidth="1"/>
    <col min="250" max="250" width="2.28515625" style="24" customWidth="1"/>
    <col min="251" max="251" width="11.5703125" style="24" customWidth="1"/>
    <col min="252" max="252" width="3.140625" style="24"/>
    <col min="253" max="253" width="2.7109375" style="24" customWidth="1"/>
    <col min="254" max="254" width="9.28515625" style="24" customWidth="1"/>
    <col min="255" max="255" width="8.85546875" style="24" customWidth="1"/>
    <col min="256" max="256" width="7.5703125" style="24" customWidth="1"/>
    <col min="257" max="257" width="6.140625" style="24" customWidth="1"/>
    <col min="258" max="258" width="5.7109375" style="24" customWidth="1"/>
    <col min="259" max="259" width="11.85546875" style="24" customWidth="1"/>
    <col min="260" max="260" width="11.28515625" style="24" customWidth="1"/>
    <col min="261" max="261" width="2" style="24" customWidth="1"/>
    <col min="262" max="262" width="13" style="24" customWidth="1"/>
    <col min="263" max="263" width="9.7109375" style="24" customWidth="1"/>
    <col min="264" max="264" width="6.28515625" style="24" customWidth="1"/>
    <col min="265" max="265" width="3.140625" style="24"/>
    <col min="266" max="266" width="8.85546875" style="24" customWidth="1"/>
    <col min="267" max="267" width="4.85546875" style="24" customWidth="1"/>
    <col min="268" max="268" width="6.140625" style="24" customWidth="1"/>
    <col min="269" max="269" width="7.140625" style="24" customWidth="1"/>
    <col min="270" max="270" width="11.85546875" style="24" customWidth="1"/>
    <col min="271" max="271" width="12.42578125" style="24" customWidth="1"/>
    <col min="272" max="272" width="2.28515625" style="24" customWidth="1"/>
    <col min="273" max="273" width="13.7109375" style="24" customWidth="1"/>
    <col min="274" max="274" width="8.85546875" style="24" customWidth="1"/>
    <col min="275" max="501" width="3.140625" style="24"/>
    <col min="502" max="502" width="11.7109375" style="24" customWidth="1"/>
    <col min="503" max="503" width="7.85546875" style="24" customWidth="1"/>
    <col min="504" max="504" width="2.42578125" style="24" customWidth="1"/>
    <col min="505" max="505" width="4.28515625" style="24" customWidth="1"/>
    <col min="506" max="506" width="2.28515625" style="24" customWidth="1"/>
    <col min="507" max="507" width="11.5703125" style="24" customWidth="1"/>
    <col min="508" max="508" width="3.140625" style="24"/>
    <col min="509" max="509" width="2.7109375" style="24" customWidth="1"/>
    <col min="510" max="510" width="9.28515625" style="24" customWidth="1"/>
    <col min="511" max="511" width="8.85546875" style="24" customWidth="1"/>
    <col min="512" max="512" width="7.5703125" style="24" customWidth="1"/>
    <col min="513" max="513" width="6.140625" style="24" customWidth="1"/>
    <col min="514" max="514" width="5.7109375" style="24" customWidth="1"/>
    <col min="515" max="515" width="11.85546875" style="24" customWidth="1"/>
    <col min="516" max="516" width="11.28515625" style="24" customWidth="1"/>
    <col min="517" max="517" width="2" style="24" customWidth="1"/>
    <col min="518" max="518" width="13" style="24" customWidth="1"/>
    <col min="519" max="519" width="9.7109375" style="24" customWidth="1"/>
    <col min="520" max="520" width="6.28515625" style="24" customWidth="1"/>
    <col min="521" max="521" width="3.140625" style="24"/>
    <col min="522" max="522" width="8.85546875" style="24" customWidth="1"/>
    <col min="523" max="523" width="4.85546875" style="24" customWidth="1"/>
    <col min="524" max="524" width="6.140625" style="24" customWidth="1"/>
    <col min="525" max="525" width="7.140625" style="24" customWidth="1"/>
    <col min="526" max="526" width="11.85546875" style="24" customWidth="1"/>
    <col min="527" max="527" width="12.42578125" style="24" customWidth="1"/>
    <col min="528" max="528" width="2.28515625" style="24" customWidth="1"/>
    <col min="529" max="529" width="13.7109375" style="24" customWidth="1"/>
    <col min="530" max="530" width="8.85546875" style="24" customWidth="1"/>
    <col min="531" max="757" width="3.140625" style="24"/>
    <col min="758" max="758" width="11.7109375" style="24" customWidth="1"/>
    <col min="759" max="759" width="7.85546875" style="24" customWidth="1"/>
    <col min="760" max="760" width="2.42578125" style="24" customWidth="1"/>
    <col min="761" max="761" width="4.28515625" style="24" customWidth="1"/>
    <col min="762" max="762" width="2.28515625" style="24" customWidth="1"/>
    <col min="763" max="763" width="11.5703125" style="24" customWidth="1"/>
    <col min="764" max="764" width="3.140625" style="24"/>
    <col min="765" max="765" width="2.7109375" style="24" customWidth="1"/>
    <col min="766" max="766" width="9.28515625" style="24" customWidth="1"/>
    <col min="767" max="767" width="8.85546875" style="24" customWidth="1"/>
    <col min="768" max="768" width="7.5703125" style="24" customWidth="1"/>
    <col min="769" max="769" width="6.140625" style="24" customWidth="1"/>
    <col min="770" max="770" width="5.7109375" style="24" customWidth="1"/>
    <col min="771" max="771" width="11.85546875" style="24" customWidth="1"/>
    <col min="772" max="772" width="11.28515625" style="24" customWidth="1"/>
    <col min="773" max="773" width="2" style="24" customWidth="1"/>
    <col min="774" max="774" width="13" style="24" customWidth="1"/>
    <col min="775" max="775" width="9.7109375" style="24" customWidth="1"/>
    <col min="776" max="776" width="6.28515625" style="24" customWidth="1"/>
    <col min="777" max="777" width="3.140625" style="24"/>
    <col min="778" max="778" width="8.85546875" style="24" customWidth="1"/>
    <col min="779" max="779" width="4.85546875" style="24" customWidth="1"/>
    <col min="780" max="780" width="6.140625" style="24" customWidth="1"/>
    <col min="781" max="781" width="7.140625" style="24" customWidth="1"/>
    <col min="782" max="782" width="11.85546875" style="24" customWidth="1"/>
    <col min="783" max="783" width="12.42578125" style="24" customWidth="1"/>
    <col min="784" max="784" width="2.28515625" style="24" customWidth="1"/>
    <col min="785" max="785" width="13.7109375" style="24" customWidth="1"/>
    <col min="786" max="786" width="8.85546875" style="24" customWidth="1"/>
    <col min="787" max="1013" width="3.140625" style="24"/>
    <col min="1014" max="1014" width="11.7109375" style="24" customWidth="1"/>
    <col min="1015" max="1015" width="7.85546875" style="24" customWidth="1"/>
    <col min="1016" max="1016" width="2.42578125" style="24" customWidth="1"/>
    <col min="1017" max="1017" width="4.28515625" style="24" customWidth="1"/>
    <col min="1018" max="1018" width="2.28515625" style="24" customWidth="1"/>
    <col min="1019" max="1019" width="11.5703125" style="24" customWidth="1"/>
    <col min="1020" max="1020" width="3.140625" style="24"/>
    <col min="1021" max="1021" width="2.7109375" style="24" customWidth="1"/>
    <col min="1022" max="1022" width="9.28515625" style="24" customWidth="1"/>
    <col min="1023" max="1023" width="8.85546875" style="24" customWidth="1"/>
    <col min="1024" max="1024" width="7.5703125" style="24" customWidth="1"/>
    <col min="1025" max="1025" width="6.140625" style="24" customWidth="1"/>
    <col min="1026" max="1026" width="5.7109375" style="24" customWidth="1"/>
    <col min="1027" max="1027" width="11.85546875" style="24" customWidth="1"/>
    <col min="1028" max="1028" width="11.28515625" style="24" customWidth="1"/>
    <col min="1029" max="1029" width="2" style="24" customWidth="1"/>
    <col min="1030" max="1030" width="13" style="24" customWidth="1"/>
    <col min="1031" max="1031" width="9.7109375" style="24" customWidth="1"/>
    <col min="1032" max="1032" width="6.28515625" style="24" customWidth="1"/>
    <col min="1033" max="1033" width="3.140625" style="24"/>
    <col min="1034" max="1034" width="8.85546875" style="24" customWidth="1"/>
    <col min="1035" max="1035" width="4.85546875" style="24" customWidth="1"/>
    <col min="1036" max="1036" width="6.140625" style="24" customWidth="1"/>
    <col min="1037" max="1037" width="7.140625" style="24" customWidth="1"/>
    <col min="1038" max="1038" width="11.85546875" style="24" customWidth="1"/>
    <col min="1039" max="1039" width="12.42578125" style="24" customWidth="1"/>
    <col min="1040" max="1040" width="2.28515625" style="24" customWidth="1"/>
    <col min="1041" max="1041" width="13.7109375" style="24" customWidth="1"/>
    <col min="1042" max="1042" width="8.85546875" style="24" customWidth="1"/>
    <col min="1043" max="1269" width="3.140625" style="24"/>
    <col min="1270" max="1270" width="11.7109375" style="24" customWidth="1"/>
    <col min="1271" max="1271" width="7.85546875" style="24" customWidth="1"/>
    <col min="1272" max="1272" width="2.42578125" style="24" customWidth="1"/>
    <col min="1273" max="1273" width="4.28515625" style="24" customWidth="1"/>
    <col min="1274" max="1274" width="2.28515625" style="24" customWidth="1"/>
    <col min="1275" max="1275" width="11.5703125" style="24" customWidth="1"/>
    <col min="1276" max="1276" width="3.140625" style="24"/>
    <col min="1277" max="1277" width="2.7109375" style="24" customWidth="1"/>
    <col min="1278" max="1278" width="9.28515625" style="24" customWidth="1"/>
    <col min="1279" max="1279" width="8.85546875" style="24" customWidth="1"/>
    <col min="1280" max="1280" width="7.5703125" style="24" customWidth="1"/>
    <col min="1281" max="1281" width="6.140625" style="24" customWidth="1"/>
    <col min="1282" max="1282" width="5.7109375" style="24" customWidth="1"/>
    <col min="1283" max="1283" width="11.85546875" style="24" customWidth="1"/>
    <col min="1284" max="1284" width="11.28515625" style="24" customWidth="1"/>
    <col min="1285" max="1285" width="2" style="24" customWidth="1"/>
    <col min="1286" max="1286" width="13" style="24" customWidth="1"/>
    <col min="1287" max="1287" width="9.7109375" style="24" customWidth="1"/>
    <col min="1288" max="1288" width="6.28515625" style="24" customWidth="1"/>
    <col min="1289" max="1289" width="3.140625" style="24"/>
    <col min="1290" max="1290" width="8.85546875" style="24" customWidth="1"/>
    <col min="1291" max="1291" width="4.85546875" style="24" customWidth="1"/>
    <col min="1292" max="1292" width="6.140625" style="24" customWidth="1"/>
    <col min="1293" max="1293" width="7.140625" style="24" customWidth="1"/>
    <col min="1294" max="1294" width="11.85546875" style="24" customWidth="1"/>
    <col min="1295" max="1295" width="12.42578125" style="24" customWidth="1"/>
    <col min="1296" max="1296" width="2.28515625" style="24" customWidth="1"/>
    <col min="1297" max="1297" width="13.7109375" style="24" customWidth="1"/>
    <col min="1298" max="1298" width="8.85546875" style="24" customWidth="1"/>
    <col min="1299" max="1525" width="3.140625" style="24"/>
    <col min="1526" max="1526" width="11.7109375" style="24" customWidth="1"/>
    <col min="1527" max="1527" width="7.85546875" style="24" customWidth="1"/>
    <col min="1528" max="1528" width="2.42578125" style="24" customWidth="1"/>
    <col min="1529" max="1529" width="4.28515625" style="24" customWidth="1"/>
    <col min="1530" max="1530" width="2.28515625" style="24" customWidth="1"/>
    <col min="1531" max="1531" width="11.5703125" style="24" customWidth="1"/>
    <col min="1532" max="1532" width="3.140625" style="24"/>
    <col min="1533" max="1533" width="2.7109375" style="24" customWidth="1"/>
    <col min="1534" max="1534" width="9.28515625" style="24" customWidth="1"/>
    <col min="1535" max="1535" width="8.85546875" style="24" customWidth="1"/>
    <col min="1536" max="1536" width="7.5703125" style="24" customWidth="1"/>
    <col min="1537" max="1537" width="6.140625" style="24" customWidth="1"/>
    <col min="1538" max="1538" width="5.7109375" style="24" customWidth="1"/>
    <col min="1539" max="1539" width="11.85546875" style="24" customWidth="1"/>
    <col min="1540" max="1540" width="11.28515625" style="24" customWidth="1"/>
    <col min="1541" max="1541" width="2" style="24" customWidth="1"/>
    <col min="1542" max="1542" width="13" style="24" customWidth="1"/>
    <col min="1543" max="1543" width="9.7109375" style="24" customWidth="1"/>
    <col min="1544" max="1544" width="6.28515625" style="24" customWidth="1"/>
    <col min="1545" max="1545" width="3.140625" style="24"/>
    <col min="1546" max="1546" width="8.85546875" style="24" customWidth="1"/>
    <col min="1547" max="1547" width="4.85546875" style="24" customWidth="1"/>
    <col min="1548" max="1548" width="6.140625" style="24" customWidth="1"/>
    <col min="1549" max="1549" width="7.140625" style="24" customWidth="1"/>
    <col min="1550" max="1550" width="11.85546875" style="24" customWidth="1"/>
    <col min="1551" max="1551" width="12.42578125" style="24" customWidth="1"/>
    <col min="1552" max="1552" width="2.28515625" style="24" customWidth="1"/>
    <col min="1553" max="1553" width="13.7109375" style="24" customWidth="1"/>
    <col min="1554" max="1554" width="8.85546875" style="24" customWidth="1"/>
    <col min="1555" max="1781" width="3.140625" style="24"/>
    <col min="1782" max="1782" width="11.7109375" style="24" customWidth="1"/>
    <col min="1783" max="1783" width="7.85546875" style="24" customWidth="1"/>
    <col min="1784" max="1784" width="2.42578125" style="24" customWidth="1"/>
    <col min="1785" max="1785" width="4.28515625" style="24" customWidth="1"/>
    <col min="1786" max="1786" width="2.28515625" style="24" customWidth="1"/>
    <col min="1787" max="1787" width="11.5703125" style="24" customWidth="1"/>
    <col min="1788" max="1788" width="3.140625" style="24"/>
    <col min="1789" max="1789" width="2.7109375" style="24" customWidth="1"/>
    <col min="1790" max="1790" width="9.28515625" style="24" customWidth="1"/>
    <col min="1791" max="1791" width="8.85546875" style="24" customWidth="1"/>
    <col min="1792" max="1792" width="7.5703125" style="24" customWidth="1"/>
    <col min="1793" max="1793" width="6.140625" style="24" customWidth="1"/>
    <col min="1794" max="1794" width="5.7109375" style="24" customWidth="1"/>
    <col min="1795" max="1795" width="11.85546875" style="24" customWidth="1"/>
    <col min="1796" max="1796" width="11.28515625" style="24" customWidth="1"/>
    <col min="1797" max="1797" width="2" style="24" customWidth="1"/>
    <col min="1798" max="1798" width="13" style="24" customWidth="1"/>
    <col min="1799" max="1799" width="9.7109375" style="24" customWidth="1"/>
    <col min="1800" max="1800" width="6.28515625" style="24" customWidth="1"/>
    <col min="1801" max="1801" width="3.140625" style="24"/>
    <col min="1802" max="1802" width="8.85546875" style="24" customWidth="1"/>
    <col min="1803" max="1803" width="4.85546875" style="24" customWidth="1"/>
    <col min="1804" max="1804" width="6.140625" style="24" customWidth="1"/>
    <col min="1805" max="1805" width="7.140625" style="24" customWidth="1"/>
    <col min="1806" max="1806" width="11.85546875" style="24" customWidth="1"/>
    <col min="1807" max="1807" width="12.42578125" style="24" customWidth="1"/>
    <col min="1808" max="1808" width="2.28515625" style="24" customWidth="1"/>
    <col min="1809" max="1809" width="13.7109375" style="24" customWidth="1"/>
    <col min="1810" max="1810" width="8.85546875" style="24" customWidth="1"/>
    <col min="1811" max="2037" width="3.140625" style="24"/>
    <col min="2038" max="2038" width="11.7109375" style="24" customWidth="1"/>
    <col min="2039" max="2039" width="7.85546875" style="24" customWidth="1"/>
    <col min="2040" max="2040" width="2.42578125" style="24" customWidth="1"/>
    <col min="2041" max="2041" width="4.28515625" style="24" customWidth="1"/>
    <col min="2042" max="2042" width="2.28515625" style="24" customWidth="1"/>
    <col min="2043" max="2043" width="11.5703125" style="24" customWidth="1"/>
    <col min="2044" max="2044" width="3.140625" style="24"/>
    <col min="2045" max="2045" width="2.7109375" style="24" customWidth="1"/>
    <col min="2046" max="2046" width="9.28515625" style="24" customWidth="1"/>
    <col min="2047" max="2047" width="8.85546875" style="24" customWidth="1"/>
    <col min="2048" max="2048" width="7.5703125" style="24" customWidth="1"/>
    <col min="2049" max="2049" width="6.140625" style="24" customWidth="1"/>
    <col min="2050" max="2050" width="5.7109375" style="24" customWidth="1"/>
    <col min="2051" max="2051" width="11.85546875" style="24" customWidth="1"/>
    <col min="2052" max="2052" width="11.28515625" style="24" customWidth="1"/>
    <col min="2053" max="2053" width="2" style="24" customWidth="1"/>
    <col min="2054" max="2054" width="13" style="24" customWidth="1"/>
    <col min="2055" max="2055" width="9.7109375" style="24" customWidth="1"/>
    <col min="2056" max="2056" width="6.28515625" style="24" customWidth="1"/>
    <col min="2057" max="2057" width="3.140625" style="24"/>
    <col min="2058" max="2058" width="8.85546875" style="24" customWidth="1"/>
    <col min="2059" max="2059" width="4.85546875" style="24" customWidth="1"/>
    <col min="2060" max="2060" width="6.140625" style="24" customWidth="1"/>
    <col min="2061" max="2061" width="7.140625" style="24" customWidth="1"/>
    <col min="2062" max="2062" width="11.85546875" style="24" customWidth="1"/>
    <col min="2063" max="2063" width="12.42578125" style="24" customWidth="1"/>
    <col min="2064" max="2064" width="2.28515625" style="24" customWidth="1"/>
    <col min="2065" max="2065" width="13.7109375" style="24" customWidth="1"/>
    <col min="2066" max="2066" width="8.85546875" style="24" customWidth="1"/>
    <col min="2067" max="2293" width="3.140625" style="24"/>
    <col min="2294" max="2294" width="11.7109375" style="24" customWidth="1"/>
    <col min="2295" max="2295" width="7.85546875" style="24" customWidth="1"/>
    <col min="2296" max="2296" width="2.42578125" style="24" customWidth="1"/>
    <col min="2297" max="2297" width="4.28515625" style="24" customWidth="1"/>
    <col min="2298" max="2298" width="2.28515625" style="24" customWidth="1"/>
    <col min="2299" max="2299" width="11.5703125" style="24" customWidth="1"/>
    <col min="2300" max="2300" width="3.140625" style="24"/>
    <col min="2301" max="2301" width="2.7109375" style="24" customWidth="1"/>
    <col min="2302" max="2302" width="9.28515625" style="24" customWidth="1"/>
    <col min="2303" max="2303" width="8.85546875" style="24" customWidth="1"/>
    <col min="2304" max="2304" width="7.5703125" style="24" customWidth="1"/>
    <col min="2305" max="2305" width="6.140625" style="24" customWidth="1"/>
    <col min="2306" max="2306" width="5.7109375" style="24" customWidth="1"/>
    <col min="2307" max="2307" width="11.85546875" style="24" customWidth="1"/>
    <col min="2308" max="2308" width="11.28515625" style="24" customWidth="1"/>
    <col min="2309" max="2309" width="2" style="24" customWidth="1"/>
    <col min="2310" max="2310" width="13" style="24" customWidth="1"/>
    <col min="2311" max="2311" width="9.7109375" style="24" customWidth="1"/>
    <col min="2312" max="2312" width="6.28515625" style="24" customWidth="1"/>
    <col min="2313" max="2313" width="3.140625" style="24"/>
    <col min="2314" max="2314" width="8.85546875" style="24" customWidth="1"/>
    <col min="2315" max="2315" width="4.85546875" style="24" customWidth="1"/>
    <col min="2316" max="2316" width="6.140625" style="24" customWidth="1"/>
    <col min="2317" max="2317" width="7.140625" style="24" customWidth="1"/>
    <col min="2318" max="2318" width="11.85546875" style="24" customWidth="1"/>
    <col min="2319" max="2319" width="12.42578125" style="24" customWidth="1"/>
    <col min="2320" max="2320" width="2.28515625" style="24" customWidth="1"/>
    <col min="2321" max="2321" width="13.7109375" style="24" customWidth="1"/>
    <col min="2322" max="2322" width="8.85546875" style="24" customWidth="1"/>
    <col min="2323" max="2549" width="3.140625" style="24"/>
    <col min="2550" max="2550" width="11.7109375" style="24" customWidth="1"/>
    <col min="2551" max="2551" width="7.85546875" style="24" customWidth="1"/>
    <col min="2552" max="2552" width="2.42578125" style="24" customWidth="1"/>
    <col min="2553" max="2553" width="4.28515625" style="24" customWidth="1"/>
    <col min="2554" max="2554" width="2.28515625" style="24" customWidth="1"/>
    <col min="2555" max="2555" width="11.5703125" style="24" customWidth="1"/>
    <col min="2556" max="2556" width="3.140625" style="24"/>
    <col min="2557" max="2557" width="2.7109375" style="24" customWidth="1"/>
    <col min="2558" max="2558" width="9.28515625" style="24" customWidth="1"/>
    <col min="2559" max="2559" width="8.85546875" style="24" customWidth="1"/>
    <col min="2560" max="2560" width="7.5703125" style="24" customWidth="1"/>
    <col min="2561" max="2561" width="6.140625" style="24" customWidth="1"/>
    <col min="2562" max="2562" width="5.7109375" style="24" customWidth="1"/>
    <col min="2563" max="2563" width="11.85546875" style="24" customWidth="1"/>
    <col min="2564" max="2564" width="11.28515625" style="24" customWidth="1"/>
    <col min="2565" max="2565" width="2" style="24" customWidth="1"/>
    <col min="2566" max="2566" width="13" style="24" customWidth="1"/>
    <col min="2567" max="2567" width="9.7109375" style="24" customWidth="1"/>
    <col min="2568" max="2568" width="6.28515625" style="24" customWidth="1"/>
    <col min="2569" max="2569" width="3.140625" style="24"/>
    <col min="2570" max="2570" width="8.85546875" style="24" customWidth="1"/>
    <col min="2571" max="2571" width="4.85546875" style="24" customWidth="1"/>
    <col min="2572" max="2572" width="6.140625" style="24" customWidth="1"/>
    <col min="2573" max="2573" width="7.140625" style="24" customWidth="1"/>
    <col min="2574" max="2574" width="11.85546875" style="24" customWidth="1"/>
    <col min="2575" max="2575" width="12.42578125" style="24" customWidth="1"/>
    <col min="2576" max="2576" width="2.28515625" style="24" customWidth="1"/>
    <col min="2577" max="2577" width="13.7109375" style="24" customWidth="1"/>
    <col min="2578" max="2578" width="8.85546875" style="24" customWidth="1"/>
    <col min="2579" max="2805" width="3.140625" style="24"/>
    <col min="2806" max="2806" width="11.7109375" style="24" customWidth="1"/>
    <col min="2807" max="2807" width="7.85546875" style="24" customWidth="1"/>
    <col min="2808" max="2808" width="2.42578125" style="24" customWidth="1"/>
    <col min="2809" max="2809" width="4.28515625" style="24" customWidth="1"/>
    <col min="2810" max="2810" width="2.28515625" style="24" customWidth="1"/>
    <col min="2811" max="2811" width="11.5703125" style="24" customWidth="1"/>
    <col min="2812" max="2812" width="3.140625" style="24"/>
    <col min="2813" max="2813" width="2.7109375" style="24" customWidth="1"/>
    <col min="2814" max="2814" width="9.28515625" style="24" customWidth="1"/>
    <col min="2815" max="2815" width="8.85546875" style="24" customWidth="1"/>
    <col min="2816" max="2816" width="7.5703125" style="24" customWidth="1"/>
    <col min="2817" max="2817" width="6.140625" style="24" customWidth="1"/>
    <col min="2818" max="2818" width="5.7109375" style="24" customWidth="1"/>
    <col min="2819" max="2819" width="11.85546875" style="24" customWidth="1"/>
    <col min="2820" max="2820" width="11.28515625" style="24" customWidth="1"/>
    <col min="2821" max="2821" width="2" style="24" customWidth="1"/>
    <col min="2822" max="2822" width="13" style="24" customWidth="1"/>
    <col min="2823" max="2823" width="9.7109375" style="24" customWidth="1"/>
    <col min="2824" max="2824" width="6.28515625" style="24" customWidth="1"/>
    <col min="2825" max="2825" width="3.140625" style="24"/>
    <col min="2826" max="2826" width="8.85546875" style="24" customWidth="1"/>
    <col min="2827" max="2827" width="4.85546875" style="24" customWidth="1"/>
    <col min="2828" max="2828" width="6.140625" style="24" customWidth="1"/>
    <col min="2829" max="2829" width="7.140625" style="24" customWidth="1"/>
    <col min="2830" max="2830" width="11.85546875" style="24" customWidth="1"/>
    <col min="2831" max="2831" width="12.42578125" style="24" customWidth="1"/>
    <col min="2832" max="2832" width="2.28515625" style="24" customWidth="1"/>
    <col min="2833" max="2833" width="13.7109375" style="24" customWidth="1"/>
    <col min="2834" max="2834" width="8.85546875" style="24" customWidth="1"/>
    <col min="2835" max="3061" width="3.140625" style="24"/>
    <col min="3062" max="3062" width="11.7109375" style="24" customWidth="1"/>
    <col min="3063" max="3063" width="7.85546875" style="24" customWidth="1"/>
    <col min="3064" max="3064" width="2.42578125" style="24" customWidth="1"/>
    <col min="3065" max="3065" width="4.28515625" style="24" customWidth="1"/>
    <col min="3066" max="3066" width="2.28515625" style="24" customWidth="1"/>
    <col min="3067" max="3067" width="11.5703125" style="24" customWidth="1"/>
    <col min="3068" max="3068" width="3.140625" style="24"/>
    <col min="3069" max="3069" width="2.7109375" style="24" customWidth="1"/>
    <col min="3070" max="3070" width="9.28515625" style="24" customWidth="1"/>
    <col min="3071" max="3071" width="8.85546875" style="24" customWidth="1"/>
    <col min="3072" max="3072" width="7.5703125" style="24" customWidth="1"/>
    <col min="3073" max="3073" width="6.140625" style="24" customWidth="1"/>
    <col min="3074" max="3074" width="5.7109375" style="24" customWidth="1"/>
    <col min="3075" max="3075" width="11.85546875" style="24" customWidth="1"/>
    <col min="3076" max="3076" width="11.28515625" style="24" customWidth="1"/>
    <col min="3077" max="3077" width="2" style="24" customWidth="1"/>
    <col min="3078" max="3078" width="13" style="24" customWidth="1"/>
    <col min="3079" max="3079" width="9.7109375" style="24" customWidth="1"/>
    <col min="3080" max="3080" width="6.28515625" style="24" customWidth="1"/>
    <col min="3081" max="3081" width="3.140625" style="24"/>
    <col min="3082" max="3082" width="8.85546875" style="24" customWidth="1"/>
    <col min="3083" max="3083" width="4.85546875" style="24" customWidth="1"/>
    <col min="3084" max="3084" width="6.140625" style="24" customWidth="1"/>
    <col min="3085" max="3085" width="7.140625" style="24" customWidth="1"/>
    <col min="3086" max="3086" width="11.85546875" style="24" customWidth="1"/>
    <col min="3087" max="3087" width="12.42578125" style="24" customWidth="1"/>
    <col min="3088" max="3088" width="2.28515625" style="24" customWidth="1"/>
    <col min="3089" max="3089" width="13.7109375" style="24" customWidth="1"/>
    <col min="3090" max="3090" width="8.85546875" style="24" customWidth="1"/>
    <col min="3091" max="3317" width="3.140625" style="24"/>
    <col min="3318" max="3318" width="11.7109375" style="24" customWidth="1"/>
    <col min="3319" max="3319" width="7.85546875" style="24" customWidth="1"/>
    <col min="3320" max="3320" width="2.42578125" style="24" customWidth="1"/>
    <col min="3321" max="3321" width="4.28515625" style="24" customWidth="1"/>
    <col min="3322" max="3322" width="2.28515625" style="24" customWidth="1"/>
    <col min="3323" max="3323" width="11.5703125" style="24" customWidth="1"/>
    <col min="3324" max="3324" width="3.140625" style="24"/>
    <col min="3325" max="3325" width="2.7109375" style="24" customWidth="1"/>
    <col min="3326" max="3326" width="9.28515625" style="24" customWidth="1"/>
    <col min="3327" max="3327" width="8.85546875" style="24" customWidth="1"/>
    <col min="3328" max="3328" width="7.5703125" style="24" customWidth="1"/>
    <col min="3329" max="3329" width="6.140625" style="24" customWidth="1"/>
    <col min="3330" max="3330" width="5.7109375" style="24" customWidth="1"/>
    <col min="3331" max="3331" width="11.85546875" style="24" customWidth="1"/>
    <col min="3332" max="3332" width="11.28515625" style="24" customWidth="1"/>
    <col min="3333" max="3333" width="2" style="24" customWidth="1"/>
    <col min="3334" max="3334" width="13" style="24" customWidth="1"/>
    <col min="3335" max="3335" width="9.7109375" style="24" customWidth="1"/>
    <col min="3336" max="3336" width="6.28515625" style="24" customWidth="1"/>
    <col min="3337" max="3337" width="3.140625" style="24"/>
    <col min="3338" max="3338" width="8.85546875" style="24" customWidth="1"/>
    <col min="3339" max="3339" width="4.85546875" style="24" customWidth="1"/>
    <col min="3340" max="3340" width="6.140625" style="24" customWidth="1"/>
    <col min="3341" max="3341" width="7.140625" style="24" customWidth="1"/>
    <col min="3342" max="3342" width="11.85546875" style="24" customWidth="1"/>
    <col min="3343" max="3343" width="12.42578125" style="24" customWidth="1"/>
    <col min="3344" max="3344" width="2.28515625" style="24" customWidth="1"/>
    <col min="3345" max="3345" width="13.7109375" style="24" customWidth="1"/>
    <col min="3346" max="3346" width="8.85546875" style="24" customWidth="1"/>
    <col min="3347" max="3573" width="3.140625" style="24"/>
    <col min="3574" max="3574" width="11.7109375" style="24" customWidth="1"/>
    <col min="3575" max="3575" width="7.85546875" style="24" customWidth="1"/>
    <col min="3576" max="3576" width="2.42578125" style="24" customWidth="1"/>
    <col min="3577" max="3577" width="4.28515625" style="24" customWidth="1"/>
    <col min="3578" max="3578" width="2.28515625" style="24" customWidth="1"/>
    <col min="3579" max="3579" width="11.5703125" style="24" customWidth="1"/>
    <col min="3580" max="3580" width="3.140625" style="24"/>
    <col min="3581" max="3581" width="2.7109375" style="24" customWidth="1"/>
    <col min="3582" max="3582" width="9.28515625" style="24" customWidth="1"/>
    <col min="3583" max="3583" width="8.85546875" style="24" customWidth="1"/>
    <col min="3584" max="3584" width="7.5703125" style="24" customWidth="1"/>
    <col min="3585" max="3585" width="6.140625" style="24" customWidth="1"/>
    <col min="3586" max="3586" width="5.7109375" style="24" customWidth="1"/>
    <col min="3587" max="3587" width="11.85546875" style="24" customWidth="1"/>
    <col min="3588" max="3588" width="11.28515625" style="24" customWidth="1"/>
    <col min="3589" max="3589" width="2" style="24" customWidth="1"/>
    <col min="3590" max="3590" width="13" style="24" customWidth="1"/>
    <col min="3591" max="3591" width="9.7109375" style="24" customWidth="1"/>
    <col min="3592" max="3592" width="6.28515625" style="24" customWidth="1"/>
    <col min="3593" max="3593" width="3.140625" style="24"/>
    <col min="3594" max="3594" width="8.85546875" style="24" customWidth="1"/>
    <col min="3595" max="3595" width="4.85546875" style="24" customWidth="1"/>
    <col min="3596" max="3596" width="6.140625" style="24" customWidth="1"/>
    <col min="3597" max="3597" width="7.140625" style="24" customWidth="1"/>
    <col min="3598" max="3598" width="11.85546875" style="24" customWidth="1"/>
    <col min="3599" max="3599" width="12.42578125" style="24" customWidth="1"/>
    <col min="3600" max="3600" width="2.28515625" style="24" customWidth="1"/>
    <col min="3601" max="3601" width="13.7109375" style="24" customWidth="1"/>
    <col min="3602" max="3602" width="8.85546875" style="24" customWidth="1"/>
    <col min="3603" max="3829" width="3.140625" style="24"/>
    <col min="3830" max="3830" width="11.7109375" style="24" customWidth="1"/>
    <col min="3831" max="3831" width="7.85546875" style="24" customWidth="1"/>
    <col min="3832" max="3832" width="2.42578125" style="24" customWidth="1"/>
    <col min="3833" max="3833" width="4.28515625" style="24" customWidth="1"/>
    <col min="3834" max="3834" width="2.28515625" style="24" customWidth="1"/>
    <col min="3835" max="3835" width="11.5703125" style="24" customWidth="1"/>
    <col min="3836" max="3836" width="3.140625" style="24"/>
    <col min="3837" max="3837" width="2.7109375" style="24" customWidth="1"/>
    <col min="3838" max="3838" width="9.28515625" style="24" customWidth="1"/>
    <col min="3839" max="3839" width="8.85546875" style="24" customWidth="1"/>
    <col min="3840" max="3840" width="7.5703125" style="24" customWidth="1"/>
    <col min="3841" max="3841" width="6.140625" style="24" customWidth="1"/>
    <col min="3842" max="3842" width="5.7109375" style="24" customWidth="1"/>
    <col min="3843" max="3843" width="11.85546875" style="24" customWidth="1"/>
    <col min="3844" max="3844" width="11.28515625" style="24" customWidth="1"/>
    <col min="3845" max="3845" width="2" style="24" customWidth="1"/>
    <col min="3846" max="3846" width="13" style="24" customWidth="1"/>
    <col min="3847" max="3847" width="9.7109375" style="24" customWidth="1"/>
    <col min="3848" max="3848" width="6.28515625" style="24" customWidth="1"/>
    <col min="3849" max="3849" width="3.140625" style="24"/>
    <col min="3850" max="3850" width="8.85546875" style="24" customWidth="1"/>
    <col min="3851" max="3851" width="4.85546875" style="24" customWidth="1"/>
    <col min="3852" max="3852" width="6.140625" style="24" customWidth="1"/>
    <col min="3853" max="3853" width="7.140625" style="24" customWidth="1"/>
    <col min="3854" max="3854" width="11.85546875" style="24" customWidth="1"/>
    <col min="3855" max="3855" width="12.42578125" style="24" customWidth="1"/>
    <col min="3856" max="3856" width="2.28515625" style="24" customWidth="1"/>
    <col min="3857" max="3857" width="13.7109375" style="24" customWidth="1"/>
    <col min="3858" max="3858" width="8.85546875" style="24" customWidth="1"/>
    <col min="3859" max="4085" width="3.140625" style="24"/>
    <col min="4086" max="4086" width="11.7109375" style="24" customWidth="1"/>
    <col min="4087" max="4087" width="7.85546875" style="24" customWidth="1"/>
    <col min="4088" max="4088" width="2.42578125" style="24" customWidth="1"/>
    <col min="4089" max="4089" width="4.28515625" style="24" customWidth="1"/>
    <col min="4090" max="4090" width="2.28515625" style="24" customWidth="1"/>
    <col min="4091" max="4091" width="11.5703125" style="24" customWidth="1"/>
    <col min="4092" max="4092" width="3.140625" style="24"/>
    <col min="4093" max="4093" width="2.7109375" style="24" customWidth="1"/>
    <col min="4094" max="4094" width="9.28515625" style="24" customWidth="1"/>
    <col min="4095" max="4095" width="8.85546875" style="24" customWidth="1"/>
    <col min="4096" max="4096" width="7.5703125" style="24" customWidth="1"/>
    <col min="4097" max="4097" width="6.140625" style="24" customWidth="1"/>
    <col min="4098" max="4098" width="5.7109375" style="24" customWidth="1"/>
    <col min="4099" max="4099" width="11.85546875" style="24" customWidth="1"/>
    <col min="4100" max="4100" width="11.28515625" style="24" customWidth="1"/>
    <col min="4101" max="4101" width="2" style="24" customWidth="1"/>
    <col min="4102" max="4102" width="13" style="24" customWidth="1"/>
    <col min="4103" max="4103" width="9.7109375" style="24" customWidth="1"/>
    <col min="4104" max="4104" width="6.28515625" style="24" customWidth="1"/>
    <col min="4105" max="4105" width="3.140625" style="24"/>
    <col min="4106" max="4106" width="8.85546875" style="24" customWidth="1"/>
    <col min="4107" max="4107" width="4.85546875" style="24" customWidth="1"/>
    <col min="4108" max="4108" width="6.140625" style="24" customWidth="1"/>
    <col min="4109" max="4109" width="7.140625" style="24" customWidth="1"/>
    <col min="4110" max="4110" width="11.85546875" style="24" customWidth="1"/>
    <col min="4111" max="4111" width="12.42578125" style="24" customWidth="1"/>
    <col min="4112" max="4112" width="2.28515625" style="24" customWidth="1"/>
    <col min="4113" max="4113" width="13.7109375" style="24" customWidth="1"/>
    <col min="4114" max="4114" width="8.85546875" style="24" customWidth="1"/>
    <col min="4115" max="4341" width="3.140625" style="24"/>
    <col min="4342" max="4342" width="11.7109375" style="24" customWidth="1"/>
    <col min="4343" max="4343" width="7.85546875" style="24" customWidth="1"/>
    <col min="4344" max="4344" width="2.42578125" style="24" customWidth="1"/>
    <col min="4345" max="4345" width="4.28515625" style="24" customWidth="1"/>
    <col min="4346" max="4346" width="2.28515625" style="24" customWidth="1"/>
    <col min="4347" max="4347" width="11.5703125" style="24" customWidth="1"/>
    <col min="4348" max="4348" width="3.140625" style="24"/>
    <col min="4349" max="4349" width="2.7109375" style="24" customWidth="1"/>
    <col min="4350" max="4350" width="9.28515625" style="24" customWidth="1"/>
    <col min="4351" max="4351" width="8.85546875" style="24" customWidth="1"/>
    <col min="4352" max="4352" width="7.5703125" style="24" customWidth="1"/>
    <col min="4353" max="4353" width="6.140625" style="24" customWidth="1"/>
    <col min="4354" max="4354" width="5.7109375" style="24" customWidth="1"/>
    <col min="4355" max="4355" width="11.85546875" style="24" customWidth="1"/>
    <col min="4356" max="4356" width="11.28515625" style="24" customWidth="1"/>
    <col min="4357" max="4357" width="2" style="24" customWidth="1"/>
    <col min="4358" max="4358" width="13" style="24" customWidth="1"/>
    <col min="4359" max="4359" width="9.7109375" style="24" customWidth="1"/>
    <col min="4360" max="4360" width="6.28515625" style="24" customWidth="1"/>
    <col min="4361" max="4361" width="3.140625" style="24"/>
    <col min="4362" max="4362" width="8.85546875" style="24" customWidth="1"/>
    <col min="4363" max="4363" width="4.85546875" style="24" customWidth="1"/>
    <col min="4364" max="4364" width="6.140625" style="24" customWidth="1"/>
    <col min="4365" max="4365" width="7.140625" style="24" customWidth="1"/>
    <col min="4366" max="4366" width="11.85546875" style="24" customWidth="1"/>
    <col min="4367" max="4367" width="12.42578125" style="24" customWidth="1"/>
    <col min="4368" max="4368" width="2.28515625" style="24" customWidth="1"/>
    <col min="4369" max="4369" width="13.7109375" style="24" customWidth="1"/>
    <col min="4370" max="4370" width="8.85546875" style="24" customWidth="1"/>
    <col min="4371" max="4597" width="3.140625" style="24"/>
    <col min="4598" max="4598" width="11.7109375" style="24" customWidth="1"/>
    <col min="4599" max="4599" width="7.85546875" style="24" customWidth="1"/>
    <col min="4600" max="4600" width="2.42578125" style="24" customWidth="1"/>
    <col min="4601" max="4601" width="4.28515625" style="24" customWidth="1"/>
    <col min="4602" max="4602" width="2.28515625" style="24" customWidth="1"/>
    <col min="4603" max="4603" width="11.5703125" style="24" customWidth="1"/>
    <col min="4604" max="4604" width="3.140625" style="24"/>
    <col min="4605" max="4605" width="2.7109375" style="24" customWidth="1"/>
    <col min="4606" max="4606" width="9.28515625" style="24" customWidth="1"/>
    <col min="4607" max="4607" width="8.85546875" style="24" customWidth="1"/>
    <col min="4608" max="4608" width="7.5703125" style="24" customWidth="1"/>
    <col min="4609" max="4609" width="6.140625" style="24" customWidth="1"/>
    <col min="4610" max="4610" width="5.7109375" style="24" customWidth="1"/>
    <col min="4611" max="4611" width="11.85546875" style="24" customWidth="1"/>
    <col min="4612" max="4612" width="11.28515625" style="24" customWidth="1"/>
    <col min="4613" max="4613" width="2" style="24" customWidth="1"/>
    <col min="4614" max="4614" width="13" style="24" customWidth="1"/>
    <col min="4615" max="4615" width="9.7109375" style="24" customWidth="1"/>
    <col min="4616" max="4616" width="6.28515625" style="24" customWidth="1"/>
    <col min="4617" max="4617" width="3.140625" style="24"/>
    <col min="4618" max="4618" width="8.85546875" style="24" customWidth="1"/>
    <col min="4619" max="4619" width="4.85546875" style="24" customWidth="1"/>
    <col min="4620" max="4620" width="6.140625" style="24" customWidth="1"/>
    <col min="4621" max="4621" width="7.140625" style="24" customWidth="1"/>
    <col min="4622" max="4622" width="11.85546875" style="24" customWidth="1"/>
    <col min="4623" max="4623" width="12.42578125" style="24" customWidth="1"/>
    <col min="4624" max="4624" width="2.28515625" style="24" customWidth="1"/>
    <col min="4625" max="4625" width="13.7109375" style="24" customWidth="1"/>
    <col min="4626" max="4626" width="8.85546875" style="24" customWidth="1"/>
    <col min="4627" max="4853" width="3.140625" style="24"/>
    <col min="4854" max="4854" width="11.7109375" style="24" customWidth="1"/>
    <col min="4855" max="4855" width="7.85546875" style="24" customWidth="1"/>
    <col min="4856" max="4856" width="2.42578125" style="24" customWidth="1"/>
    <col min="4857" max="4857" width="4.28515625" style="24" customWidth="1"/>
    <col min="4858" max="4858" width="2.28515625" style="24" customWidth="1"/>
    <col min="4859" max="4859" width="11.5703125" style="24" customWidth="1"/>
    <col min="4860" max="4860" width="3.140625" style="24"/>
    <col min="4861" max="4861" width="2.7109375" style="24" customWidth="1"/>
    <col min="4862" max="4862" width="9.28515625" style="24" customWidth="1"/>
    <col min="4863" max="4863" width="8.85546875" style="24" customWidth="1"/>
    <col min="4864" max="4864" width="7.5703125" style="24" customWidth="1"/>
    <col min="4865" max="4865" width="6.140625" style="24" customWidth="1"/>
    <col min="4866" max="4866" width="5.7109375" style="24" customWidth="1"/>
    <col min="4867" max="4867" width="11.85546875" style="24" customWidth="1"/>
    <col min="4868" max="4868" width="11.28515625" style="24" customWidth="1"/>
    <col min="4869" max="4869" width="2" style="24" customWidth="1"/>
    <col min="4870" max="4870" width="13" style="24" customWidth="1"/>
    <col min="4871" max="4871" width="9.7109375" style="24" customWidth="1"/>
    <col min="4872" max="4872" width="6.28515625" style="24" customWidth="1"/>
    <col min="4873" max="4873" width="3.140625" style="24"/>
    <col min="4874" max="4874" width="8.85546875" style="24" customWidth="1"/>
    <col min="4875" max="4875" width="4.85546875" style="24" customWidth="1"/>
    <col min="4876" max="4876" width="6.140625" style="24" customWidth="1"/>
    <col min="4877" max="4877" width="7.140625" style="24" customWidth="1"/>
    <col min="4878" max="4878" width="11.85546875" style="24" customWidth="1"/>
    <col min="4879" max="4879" width="12.42578125" style="24" customWidth="1"/>
    <col min="4880" max="4880" width="2.28515625" style="24" customWidth="1"/>
    <col min="4881" max="4881" width="13.7109375" style="24" customWidth="1"/>
    <col min="4882" max="4882" width="8.85546875" style="24" customWidth="1"/>
    <col min="4883" max="5109" width="3.140625" style="24"/>
    <col min="5110" max="5110" width="11.7109375" style="24" customWidth="1"/>
    <col min="5111" max="5111" width="7.85546875" style="24" customWidth="1"/>
    <col min="5112" max="5112" width="2.42578125" style="24" customWidth="1"/>
    <col min="5113" max="5113" width="4.28515625" style="24" customWidth="1"/>
    <col min="5114" max="5114" width="2.28515625" style="24" customWidth="1"/>
    <col min="5115" max="5115" width="11.5703125" style="24" customWidth="1"/>
    <col min="5116" max="5116" width="3.140625" style="24"/>
    <col min="5117" max="5117" width="2.7109375" style="24" customWidth="1"/>
    <col min="5118" max="5118" width="9.28515625" style="24" customWidth="1"/>
    <col min="5119" max="5119" width="8.85546875" style="24" customWidth="1"/>
    <col min="5120" max="5120" width="7.5703125" style="24" customWidth="1"/>
    <col min="5121" max="5121" width="6.140625" style="24" customWidth="1"/>
    <col min="5122" max="5122" width="5.7109375" style="24" customWidth="1"/>
    <col min="5123" max="5123" width="11.85546875" style="24" customWidth="1"/>
    <col min="5124" max="5124" width="11.28515625" style="24" customWidth="1"/>
    <col min="5125" max="5125" width="2" style="24" customWidth="1"/>
    <col min="5126" max="5126" width="13" style="24" customWidth="1"/>
    <col min="5127" max="5127" width="9.7109375" style="24" customWidth="1"/>
    <col min="5128" max="5128" width="6.28515625" style="24" customWidth="1"/>
    <col min="5129" max="5129" width="3.140625" style="24"/>
    <col min="5130" max="5130" width="8.85546875" style="24" customWidth="1"/>
    <col min="5131" max="5131" width="4.85546875" style="24" customWidth="1"/>
    <col min="5132" max="5132" width="6.140625" style="24" customWidth="1"/>
    <col min="5133" max="5133" width="7.140625" style="24" customWidth="1"/>
    <col min="5134" max="5134" width="11.85546875" style="24" customWidth="1"/>
    <col min="5135" max="5135" width="12.42578125" style="24" customWidth="1"/>
    <col min="5136" max="5136" width="2.28515625" style="24" customWidth="1"/>
    <col min="5137" max="5137" width="13.7109375" style="24" customWidth="1"/>
    <col min="5138" max="5138" width="8.85546875" style="24" customWidth="1"/>
    <col min="5139" max="5365" width="3.140625" style="24"/>
    <col min="5366" max="5366" width="11.7109375" style="24" customWidth="1"/>
    <col min="5367" max="5367" width="7.85546875" style="24" customWidth="1"/>
    <col min="5368" max="5368" width="2.42578125" style="24" customWidth="1"/>
    <col min="5369" max="5369" width="4.28515625" style="24" customWidth="1"/>
    <col min="5370" max="5370" width="2.28515625" style="24" customWidth="1"/>
    <col min="5371" max="5371" width="11.5703125" style="24" customWidth="1"/>
    <col min="5372" max="5372" width="3.140625" style="24"/>
    <col min="5373" max="5373" width="2.7109375" style="24" customWidth="1"/>
    <col min="5374" max="5374" width="9.28515625" style="24" customWidth="1"/>
    <col min="5375" max="5375" width="8.85546875" style="24" customWidth="1"/>
    <col min="5376" max="5376" width="7.5703125" style="24" customWidth="1"/>
    <col min="5377" max="5377" width="6.140625" style="24" customWidth="1"/>
    <col min="5378" max="5378" width="5.7109375" style="24" customWidth="1"/>
    <col min="5379" max="5379" width="11.85546875" style="24" customWidth="1"/>
    <col min="5380" max="5380" width="11.28515625" style="24" customWidth="1"/>
    <col min="5381" max="5381" width="2" style="24" customWidth="1"/>
    <col min="5382" max="5382" width="13" style="24" customWidth="1"/>
    <col min="5383" max="5383" width="9.7109375" style="24" customWidth="1"/>
    <col min="5384" max="5384" width="6.28515625" style="24" customWidth="1"/>
    <col min="5385" max="5385" width="3.140625" style="24"/>
    <col min="5386" max="5386" width="8.85546875" style="24" customWidth="1"/>
    <col min="5387" max="5387" width="4.85546875" style="24" customWidth="1"/>
    <col min="5388" max="5388" width="6.140625" style="24" customWidth="1"/>
    <col min="5389" max="5389" width="7.140625" style="24" customWidth="1"/>
    <col min="5390" max="5390" width="11.85546875" style="24" customWidth="1"/>
    <col min="5391" max="5391" width="12.42578125" style="24" customWidth="1"/>
    <col min="5392" max="5392" width="2.28515625" style="24" customWidth="1"/>
    <col min="5393" max="5393" width="13.7109375" style="24" customWidth="1"/>
    <col min="5394" max="5394" width="8.85546875" style="24" customWidth="1"/>
    <col min="5395" max="5621" width="3.140625" style="24"/>
    <col min="5622" max="5622" width="11.7109375" style="24" customWidth="1"/>
    <col min="5623" max="5623" width="7.85546875" style="24" customWidth="1"/>
    <col min="5624" max="5624" width="2.42578125" style="24" customWidth="1"/>
    <col min="5625" max="5625" width="4.28515625" style="24" customWidth="1"/>
    <col min="5626" max="5626" width="2.28515625" style="24" customWidth="1"/>
    <col min="5627" max="5627" width="11.5703125" style="24" customWidth="1"/>
    <col min="5628" max="5628" width="3.140625" style="24"/>
    <col min="5629" max="5629" width="2.7109375" style="24" customWidth="1"/>
    <col min="5630" max="5630" width="9.28515625" style="24" customWidth="1"/>
    <col min="5631" max="5631" width="8.85546875" style="24" customWidth="1"/>
    <col min="5632" max="5632" width="7.5703125" style="24" customWidth="1"/>
    <col min="5633" max="5633" width="6.140625" style="24" customWidth="1"/>
    <col min="5634" max="5634" width="5.7109375" style="24" customWidth="1"/>
    <col min="5635" max="5635" width="11.85546875" style="24" customWidth="1"/>
    <col min="5636" max="5636" width="11.28515625" style="24" customWidth="1"/>
    <col min="5637" max="5637" width="2" style="24" customWidth="1"/>
    <col min="5638" max="5638" width="13" style="24" customWidth="1"/>
    <col min="5639" max="5639" width="9.7109375" style="24" customWidth="1"/>
    <col min="5640" max="5640" width="6.28515625" style="24" customWidth="1"/>
    <col min="5641" max="5641" width="3.140625" style="24"/>
    <col min="5642" max="5642" width="8.85546875" style="24" customWidth="1"/>
    <col min="5643" max="5643" width="4.85546875" style="24" customWidth="1"/>
    <col min="5644" max="5644" width="6.140625" style="24" customWidth="1"/>
    <col min="5645" max="5645" width="7.140625" style="24" customWidth="1"/>
    <col min="5646" max="5646" width="11.85546875" style="24" customWidth="1"/>
    <col min="5647" max="5647" width="12.42578125" style="24" customWidth="1"/>
    <col min="5648" max="5648" width="2.28515625" style="24" customWidth="1"/>
    <col min="5649" max="5649" width="13.7109375" style="24" customWidth="1"/>
    <col min="5650" max="5650" width="8.85546875" style="24" customWidth="1"/>
    <col min="5651" max="5877" width="3.140625" style="24"/>
    <col min="5878" max="5878" width="11.7109375" style="24" customWidth="1"/>
    <col min="5879" max="5879" width="7.85546875" style="24" customWidth="1"/>
    <col min="5880" max="5880" width="2.42578125" style="24" customWidth="1"/>
    <col min="5881" max="5881" width="4.28515625" style="24" customWidth="1"/>
    <col min="5882" max="5882" width="2.28515625" style="24" customWidth="1"/>
    <col min="5883" max="5883" width="11.5703125" style="24" customWidth="1"/>
    <col min="5884" max="5884" width="3.140625" style="24"/>
    <col min="5885" max="5885" width="2.7109375" style="24" customWidth="1"/>
    <col min="5886" max="5886" width="9.28515625" style="24" customWidth="1"/>
    <col min="5887" max="5887" width="8.85546875" style="24" customWidth="1"/>
    <col min="5888" max="5888" width="7.5703125" style="24" customWidth="1"/>
    <col min="5889" max="5889" width="6.140625" style="24" customWidth="1"/>
    <col min="5890" max="5890" width="5.7109375" style="24" customWidth="1"/>
    <col min="5891" max="5891" width="11.85546875" style="24" customWidth="1"/>
    <col min="5892" max="5892" width="11.28515625" style="24" customWidth="1"/>
    <col min="5893" max="5893" width="2" style="24" customWidth="1"/>
    <col min="5894" max="5894" width="13" style="24" customWidth="1"/>
    <col min="5895" max="5895" width="9.7109375" style="24" customWidth="1"/>
    <col min="5896" max="5896" width="6.28515625" style="24" customWidth="1"/>
    <col min="5897" max="5897" width="3.140625" style="24"/>
    <col min="5898" max="5898" width="8.85546875" style="24" customWidth="1"/>
    <col min="5899" max="5899" width="4.85546875" style="24" customWidth="1"/>
    <col min="5900" max="5900" width="6.140625" style="24" customWidth="1"/>
    <col min="5901" max="5901" width="7.140625" style="24" customWidth="1"/>
    <col min="5902" max="5902" width="11.85546875" style="24" customWidth="1"/>
    <col min="5903" max="5903" width="12.42578125" style="24" customWidth="1"/>
    <col min="5904" max="5904" width="2.28515625" style="24" customWidth="1"/>
    <col min="5905" max="5905" width="13.7109375" style="24" customWidth="1"/>
    <col min="5906" max="5906" width="8.85546875" style="24" customWidth="1"/>
    <col min="5907" max="6133" width="3.140625" style="24"/>
    <col min="6134" max="6134" width="11.7109375" style="24" customWidth="1"/>
    <col min="6135" max="6135" width="7.85546875" style="24" customWidth="1"/>
    <col min="6136" max="6136" width="2.42578125" style="24" customWidth="1"/>
    <col min="6137" max="6137" width="4.28515625" style="24" customWidth="1"/>
    <col min="6138" max="6138" width="2.28515625" style="24" customWidth="1"/>
    <col min="6139" max="6139" width="11.5703125" style="24" customWidth="1"/>
    <col min="6140" max="6140" width="3.140625" style="24"/>
    <col min="6141" max="6141" width="2.7109375" style="24" customWidth="1"/>
    <col min="6142" max="6142" width="9.28515625" style="24" customWidth="1"/>
    <col min="6143" max="6143" width="8.85546875" style="24" customWidth="1"/>
    <col min="6144" max="6144" width="7.5703125" style="24" customWidth="1"/>
    <col min="6145" max="6145" width="6.140625" style="24" customWidth="1"/>
    <col min="6146" max="6146" width="5.7109375" style="24" customWidth="1"/>
    <col min="6147" max="6147" width="11.85546875" style="24" customWidth="1"/>
    <col min="6148" max="6148" width="11.28515625" style="24" customWidth="1"/>
    <col min="6149" max="6149" width="2" style="24" customWidth="1"/>
    <col min="6150" max="6150" width="13" style="24" customWidth="1"/>
    <col min="6151" max="6151" width="9.7109375" style="24" customWidth="1"/>
    <col min="6152" max="6152" width="6.28515625" style="24" customWidth="1"/>
    <col min="6153" max="6153" width="3.140625" style="24"/>
    <col min="6154" max="6154" width="8.85546875" style="24" customWidth="1"/>
    <col min="6155" max="6155" width="4.85546875" style="24" customWidth="1"/>
    <col min="6156" max="6156" width="6.140625" style="24" customWidth="1"/>
    <col min="6157" max="6157" width="7.140625" style="24" customWidth="1"/>
    <col min="6158" max="6158" width="11.85546875" style="24" customWidth="1"/>
    <col min="6159" max="6159" width="12.42578125" style="24" customWidth="1"/>
    <col min="6160" max="6160" width="2.28515625" style="24" customWidth="1"/>
    <col min="6161" max="6161" width="13.7109375" style="24" customWidth="1"/>
    <col min="6162" max="6162" width="8.85546875" style="24" customWidth="1"/>
    <col min="6163" max="6389" width="3.140625" style="24"/>
    <col min="6390" max="6390" width="11.7109375" style="24" customWidth="1"/>
    <col min="6391" max="6391" width="7.85546875" style="24" customWidth="1"/>
    <col min="6392" max="6392" width="2.42578125" style="24" customWidth="1"/>
    <col min="6393" max="6393" width="4.28515625" style="24" customWidth="1"/>
    <col min="6394" max="6394" width="2.28515625" style="24" customWidth="1"/>
    <col min="6395" max="6395" width="11.5703125" style="24" customWidth="1"/>
    <col min="6396" max="6396" width="3.140625" style="24"/>
    <col min="6397" max="6397" width="2.7109375" style="24" customWidth="1"/>
    <col min="6398" max="6398" width="9.28515625" style="24" customWidth="1"/>
    <col min="6399" max="6399" width="8.85546875" style="24" customWidth="1"/>
    <col min="6400" max="6400" width="7.5703125" style="24" customWidth="1"/>
    <col min="6401" max="6401" width="6.140625" style="24" customWidth="1"/>
    <col min="6402" max="6402" width="5.7109375" style="24" customWidth="1"/>
    <col min="6403" max="6403" width="11.85546875" style="24" customWidth="1"/>
    <col min="6404" max="6404" width="11.28515625" style="24" customWidth="1"/>
    <col min="6405" max="6405" width="2" style="24" customWidth="1"/>
    <col min="6406" max="6406" width="13" style="24" customWidth="1"/>
    <col min="6407" max="6407" width="9.7109375" style="24" customWidth="1"/>
    <col min="6408" max="6408" width="6.28515625" style="24" customWidth="1"/>
    <col min="6409" max="6409" width="3.140625" style="24"/>
    <col min="6410" max="6410" width="8.85546875" style="24" customWidth="1"/>
    <col min="6411" max="6411" width="4.85546875" style="24" customWidth="1"/>
    <col min="6412" max="6412" width="6.140625" style="24" customWidth="1"/>
    <col min="6413" max="6413" width="7.140625" style="24" customWidth="1"/>
    <col min="6414" max="6414" width="11.85546875" style="24" customWidth="1"/>
    <col min="6415" max="6415" width="12.42578125" style="24" customWidth="1"/>
    <col min="6416" max="6416" width="2.28515625" style="24" customWidth="1"/>
    <col min="6417" max="6417" width="13.7109375" style="24" customWidth="1"/>
    <col min="6418" max="6418" width="8.85546875" style="24" customWidth="1"/>
    <col min="6419" max="6645" width="3.140625" style="24"/>
    <col min="6646" max="6646" width="11.7109375" style="24" customWidth="1"/>
    <col min="6647" max="6647" width="7.85546875" style="24" customWidth="1"/>
    <col min="6648" max="6648" width="2.42578125" style="24" customWidth="1"/>
    <col min="6649" max="6649" width="4.28515625" style="24" customWidth="1"/>
    <col min="6650" max="6650" width="2.28515625" style="24" customWidth="1"/>
    <col min="6651" max="6651" width="11.5703125" style="24" customWidth="1"/>
    <col min="6652" max="6652" width="3.140625" style="24"/>
    <col min="6653" max="6653" width="2.7109375" style="24" customWidth="1"/>
    <col min="6654" max="6654" width="9.28515625" style="24" customWidth="1"/>
    <col min="6655" max="6655" width="8.85546875" style="24" customWidth="1"/>
    <col min="6656" max="6656" width="7.5703125" style="24" customWidth="1"/>
    <col min="6657" max="6657" width="6.140625" style="24" customWidth="1"/>
    <col min="6658" max="6658" width="5.7109375" style="24" customWidth="1"/>
    <col min="6659" max="6659" width="11.85546875" style="24" customWidth="1"/>
    <col min="6660" max="6660" width="11.28515625" style="24" customWidth="1"/>
    <col min="6661" max="6661" width="2" style="24" customWidth="1"/>
    <col min="6662" max="6662" width="13" style="24" customWidth="1"/>
    <col min="6663" max="6663" width="9.7109375" style="24" customWidth="1"/>
    <col min="6664" max="6664" width="6.28515625" style="24" customWidth="1"/>
    <col min="6665" max="6665" width="3.140625" style="24"/>
    <col min="6666" max="6666" width="8.85546875" style="24" customWidth="1"/>
    <col min="6667" max="6667" width="4.85546875" style="24" customWidth="1"/>
    <col min="6668" max="6668" width="6.140625" style="24" customWidth="1"/>
    <col min="6669" max="6669" width="7.140625" style="24" customWidth="1"/>
    <col min="6670" max="6670" width="11.85546875" style="24" customWidth="1"/>
    <col min="6671" max="6671" width="12.42578125" style="24" customWidth="1"/>
    <col min="6672" max="6672" width="2.28515625" style="24" customWidth="1"/>
    <col min="6673" max="6673" width="13.7109375" style="24" customWidth="1"/>
    <col min="6674" max="6674" width="8.85546875" style="24" customWidth="1"/>
    <col min="6675" max="6901" width="3.140625" style="24"/>
    <col min="6902" max="6902" width="11.7109375" style="24" customWidth="1"/>
    <col min="6903" max="6903" width="7.85546875" style="24" customWidth="1"/>
    <col min="6904" max="6904" width="2.42578125" style="24" customWidth="1"/>
    <col min="6905" max="6905" width="4.28515625" style="24" customWidth="1"/>
    <col min="6906" max="6906" width="2.28515625" style="24" customWidth="1"/>
    <col min="6907" max="6907" width="11.5703125" style="24" customWidth="1"/>
    <col min="6908" max="6908" width="3.140625" style="24"/>
    <col min="6909" max="6909" width="2.7109375" style="24" customWidth="1"/>
    <col min="6910" max="6910" width="9.28515625" style="24" customWidth="1"/>
    <col min="6911" max="6911" width="8.85546875" style="24" customWidth="1"/>
    <col min="6912" max="6912" width="7.5703125" style="24" customWidth="1"/>
    <col min="6913" max="6913" width="6.140625" style="24" customWidth="1"/>
    <col min="6914" max="6914" width="5.7109375" style="24" customWidth="1"/>
    <col min="6915" max="6915" width="11.85546875" style="24" customWidth="1"/>
    <col min="6916" max="6916" width="11.28515625" style="24" customWidth="1"/>
    <col min="6917" max="6917" width="2" style="24" customWidth="1"/>
    <col min="6918" max="6918" width="13" style="24" customWidth="1"/>
    <col min="6919" max="6919" width="9.7109375" style="24" customWidth="1"/>
    <col min="6920" max="6920" width="6.28515625" style="24" customWidth="1"/>
    <col min="6921" max="6921" width="3.140625" style="24"/>
    <col min="6922" max="6922" width="8.85546875" style="24" customWidth="1"/>
    <col min="6923" max="6923" width="4.85546875" style="24" customWidth="1"/>
    <col min="6924" max="6924" width="6.140625" style="24" customWidth="1"/>
    <col min="6925" max="6925" width="7.140625" style="24" customWidth="1"/>
    <col min="6926" max="6926" width="11.85546875" style="24" customWidth="1"/>
    <col min="6927" max="6927" width="12.42578125" style="24" customWidth="1"/>
    <col min="6928" max="6928" width="2.28515625" style="24" customWidth="1"/>
    <col min="6929" max="6929" width="13.7109375" style="24" customWidth="1"/>
    <col min="6930" max="6930" width="8.85546875" style="24" customWidth="1"/>
    <col min="6931" max="7157" width="3.140625" style="24"/>
    <col min="7158" max="7158" width="11.7109375" style="24" customWidth="1"/>
    <col min="7159" max="7159" width="7.85546875" style="24" customWidth="1"/>
    <col min="7160" max="7160" width="2.42578125" style="24" customWidth="1"/>
    <col min="7161" max="7161" width="4.28515625" style="24" customWidth="1"/>
    <col min="7162" max="7162" width="2.28515625" style="24" customWidth="1"/>
    <col min="7163" max="7163" width="11.5703125" style="24" customWidth="1"/>
    <col min="7164" max="7164" width="3.140625" style="24"/>
    <col min="7165" max="7165" width="2.7109375" style="24" customWidth="1"/>
    <col min="7166" max="7166" width="9.28515625" style="24" customWidth="1"/>
    <col min="7167" max="7167" width="8.85546875" style="24" customWidth="1"/>
    <col min="7168" max="7168" width="7.5703125" style="24" customWidth="1"/>
    <col min="7169" max="7169" width="6.140625" style="24" customWidth="1"/>
    <col min="7170" max="7170" width="5.7109375" style="24" customWidth="1"/>
    <col min="7171" max="7171" width="11.85546875" style="24" customWidth="1"/>
    <col min="7172" max="7172" width="11.28515625" style="24" customWidth="1"/>
    <col min="7173" max="7173" width="2" style="24" customWidth="1"/>
    <col min="7174" max="7174" width="13" style="24" customWidth="1"/>
    <col min="7175" max="7175" width="9.7109375" style="24" customWidth="1"/>
    <col min="7176" max="7176" width="6.28515625" style="24" customWidth="1"/>
    <col min="7177" max="7177" width="3.140625" style="24"/>
    <col min="7178" max="7178" width="8.85546875" style="24" customWidth="1"/>
    <col min="7179" max="7179" width="4.85546875" style="24" customWidth="1"/>
    <col min="7180" max="7180" width="6.140625" style="24" customWidth="1"/>
    <col min="7181" max="7181" width="7.140625" style="24" customWidth="1"/>
    <col min="7182" max="7182" width="11.85546875" style="24" customWidth="1"/>
    <col min="7183" max="7183" width="12.42578125" style="24" customWidth="1"/>
    <col min="7184" max="7184" width="2.28515625" style="24" customWidth="1"/>
    <col min="7185" max="7185" width="13.7109375" style="24" customWidth="1"/>
    <col min="7186" max="7186" width="8.85546875" style="24" customWidth="1"/>
    <col min="7187" max="7413" width="3.140625" style="24"/>
    <col min="7414" max="7414" width="11.7109375" style="24" customWidth="1"/>
    <col min="7415" max="7415" width="7.85546875" style="24" customWidth="1"/>
    <col min="7416" max="7416" width="2.42578125" style="24" customWidth="1"/>
    <col min="7417" max="7417" width="4.28515625" style="24" customWidth="1"/>
    <col min="7418" max="7418" width="2.28515625" style="24" customWidth="1"/>
    <col min="7419" max="7419" width="11.5703125" style="24" customWidth="1"/>
    <col min="7420" max="7420" width="3.140625" style="24"/>
    <col min="7421" max="7421" width="2.7109375" style="24" customWidth="1"/>
    <col min="7422" max="7422" width="9.28515625" style="24" customWidth="1"/>
    <col min="7423" max="7423" width="8.85546875" style="24" customWidth="1"/>
    <col min="7424" max="7424" width="7.5703125" style="24" customWidth="1"/>
    <col min="7425" max="7425" width="6.140625" style="24" customWidth="1"/>
    <col min="7426" max="7426" width="5.7109375" style="24" customWidth="1"/>
    <col min="7427" max="7427" width="11.85546875" style="24" customWidth="1"/>
    <col min="7428" max="7428" width="11.28515625" style="24" customWidth="1"/>
    <col min="7429" max="7429" width="2" style="24" customWidth="1"/>
    <col min="7430" max="7430" width="13" style="24" customWidth="1"/>
    <col min="7431" max="7431" width="9.7109375" style="24" customWidth="1"/>
    <col min="7432" max="7432" width="6.28515625" style="24" customWidth="1"/>
    <col min="7433" max="7433" width="3.140625" style="24"/>
    <col min="7434" max="7434" width="8.85546875" style="24" customWidth="1"/>
    <col min="7435" max="7435" width="4.85546875" style="24" customWidth="1"/>
    <col min="7436" max="7436" width="6.140625" style="24" customWidth="1"/>
    <col min="7437" max="7437" width="7.140625" style="24" customWidth="1"/>
    <col min="7438" max="7438" width="11.85546875" style="24" customWidth="1"/>
    <col min="7439" max="7439" width="12.42578125" style="24" customWidth="1"/>
    <col min="7440" max="7440" width="2.28515625" style="24" customWidth="1"/>
    <col min="7441" max="7441" width="13.7109375" style="24" customWidth="1"/>
    <col min="7442" max="7442" width="8.85546875" style="24" customWidth="1"/>
    <col min="7443" max="7669" width="3.140625" style="24"/>
    <col min="7670" max="7670" width="11.7109375" style="24" customWidth="1"/>
    <col min="7671" max="7671" width="7.85546875" style="24" customWidth="1"/>
    <col min="7672" max="7672" width="2.42578125" style="24" customWidth="1"/>
    <col min="7673" max="7673" width="4.28515625" style="24" customWidth="1"/>
    <col min="7674" max="7674" width="2.28515625" style="24" customWidth="1"/>
    <col min="7675" max="7675" width="11.5703125" style="24" customWidth="1"/>
    <col min="7676" max="7676" width="3.140625" style="24"/>
    <col min="7677" max="7677" width="2.7109375" style="24" customWidth="1"/>
    <col min="7678" max="7678" width="9.28515625" style="24" customWidth="1"/>
    <col min="7679" max="7679" width="8.85546875" style="24" customWidth="1"/>
    <col min="7680" max="7680" width="7.5703125" style="24" customWidth="1"/>
    <col min="7681" max="7681" width="6.140625" style="24" customWidth="1"/>
    <col min="7682" max="7682" width="5.7109375" style="24" customWidth="1"/>
    <col min="7683" max="7683" width="11.85546875" style="24" customWidth="1"/>
    <col min="7684" max="7684" width="11.28515625" style="24" customWidth="1"/>
    <col min="7685" max="7685" width="2" style="24" customWidth="1"/>
    <col min="7686" max="7686" width="13" style="24" customWidth="1"/>
    <col min="7687" max="7687" width="9.7109375" style="24" customWidth="1"/>
    <col min="7688" max="7688" width="6.28515625" style="24" customWidth="1"/>
    <col min="7689" max="7689" width="3.140625" style="24"/>
    <col min="7690" max="7690" width="8.85546875" style="24" customWidth="1"/>
    <col min="7691" max="7691" width="4.85546875" style="24" customWidth="1"/>
    <col min="7692" max="7692" width="6.140625" style="24" customWidth="1"/>
    <col min="7693" max="7693" width="7.140625" style="24" customWidth="1"/>
    <col min="7694" max="7694" width="11.85546875" style="24" customWidth="1"/>
    <col min="7695" max="7695" width="12.42578125" style="24" customWidth="1"/>
    <col min="7696" max="7696" width="2.28515625" style="24" customWidth="1"/>
    <col min="7697" max="7697" width="13.7109375" style="24" customWidth="1"/>
    <col min="7698" max="7698" width="8.85546875" style="24" customWidth="1"/>
    <col min="7699" max="7925" width="3.140625" style="24"/>
    <col min="7926" max="7926" width="11.7109375" style="24" customWidth="1"/>
    <col min="7927" max="7927" width="7.85546875" style="24" customWidth="1"/>
    <col min="7928" max="7928" width="2.42578125" style="24" customWidth="1"/>
    <col min="7929" max="7929" width="4.28515625" style="24" customWidth="1"/>
    <col min="7930" max="7930" width="2.28515625" style="24" customWidth="1"/>
    <col min="7931" max="7931" width="11.5703125" style="24" customWidth="1"/>
    <col min="7932" max="7932" width="3.140625" style="24"/>
    <col min="7933" max="7933" width="2.7109375" style="24" customWidth="1"/>
    <col min="7934" max="7934" width="9.28515625" style="24" customWidth="1"/>
    <col min="7935" max="7935" width="8.85546875" style="24" customWidth="1"/>
    <col min="7936" max="7936" width="7.5703125" style="24" customWidth="1"/>
    <col min="7937" max="7937" width="6.140625" style="24" customWidth="1"/>
    <col min="7938" max="7938" width="5.7109375" style="24" customWidth="1"/>
    <col min="7939" max="7939" width="11.85546875" style="24" customWidth="1"/>
    <col min="7940" max="7940" width="11.28515625" style="24" customWidth="1"/>
    <col min="7941" max="7941" width="2" style="24" customWidth="1"/>
    <col min="7942" max="7942" width="13" style="24" customWidth="1"/>
    <col min="7943" max="7943" width="9.7109375" style="24" customWidth="1"/>
    <col min="7944" max="7944" width="6.28515625" style="24" customWidth="1"/>
    <col min="7945" max="7945" width="3.140625" style="24"/>
    <col min="7946" max="7946" width="8.85546875" style="24" customWidth="1"/>
    <col min="7947" max="7947" width="4.85546875" style="24" customWidth="1"/>
    <col min="7948" max="7948" width="6.140625" style="24" customWidth="1"/>
    <col min="7949" max="7949" width="7.140625" style="24" customWidth="1"/>
    <col min="7950" max="7950" width="11.85546875" style="24" customWidth="1"/>
    <col min="7951" max="7951" width="12.42578125" style="24" customWidth="1"/>
    <col min="7952" max="7952" width="2.28515625" style="24" customWidth="1"/>
    <col min="7953" max="7953" width="13.7109375" style="24" customWidth="1"/>
    <col min="7954" max="7954" width="8.85546875" style="24" customWidth="1"/>
    <col min="7955" max="8181" width="3.140625" style="24"/>
    <col min="8182" max="8182" width="11.7109375" style="24" customWidth="1"/>
    <col min="8183" max="8183" width="7.85546875" style="24" customWidth="1"/>
    <col min="8184" max="8184" width="2.42578125" style="24" customWidth="1"/>
    <col min="8185" max="8185" width="4.28515625" style="24" customWidth="1"/>
    <col min="8186" max="8186" width="2.28515625" style="24" customWidth="1"/>
    <col min="8187" max="8187" width="11.5703125" style="24" customWidth="1"/>
    <col min="8188" max="8188" width="3.140625" style="24"/>
    <col min="8189" max="8189" width="2.7109375" style="24" customWidth="1"/>
    <col min="8190" max="8190" width="9.28515625" style="24" customWidth="1"/>
    <col min="8191" max="8191" width="8.85546875" style="24" customWidth="1"/>
    <col min="8192" max="8192" width="7.5703125" style="24" customWidth="1"/>
    <col min="8193" max="8193" width="6.140625" style="24" customWidth="1"/>
    <col min="8194" max="8194" width="5.7109375" style="24" customWidth="1"/>
    <col min="8195" max="8195" width="11.85546875" style="24" customWidth="1"/>
    <col min="8196" max="8196" width="11.28515625" style="24" customWidth="1"/>
    <col min="8197" max="8197" width="2" style="24" customWidth="1"/>
    <col min="8198" max="8198" width="13" style="24" customWidth="1"/>
    <col min="8199" max="8199" width="9.7109375" style="24" customWidth="1"/>
    <col min="8200" max="8200" width="6.28515625" style="24" customWidth="1"/>
    <col min="8201" max="8201" width="3.140625" style="24"/>
    <col min="8202" max="8202" width="8.85546875" style="24" customWidth="1"/>
    <col min="8203" max="8203" width="4.85546875" style="24" customWidth="1"/>
    <col min="8204" max="8204" width="6.140625" style="24" customWidth="1"/>
    <col min="8205" max="8205" width="7.140625" style="24" customWidth="1"/>
    <col min="8206" max="8206" width="11.85546875" style="24" customWidth="1"/>
    <col min="8207" max="8207" width="12.42578125" style="24" customWidth="1"/>
    <col min="8208" max="8208" width="2.28515625" style="24" customWidth="1"/>
    <col min="8209" max="8209" width="13.7109375" style="24" customWidth="1"/>
    <col min="8210" max="8210" width="8.85546875" style="24" customWidth="1"/>
    <col min="8211" max="8437" width="3.140625" style="24"/>
    <col min="8438" max="8438" width="11.7109375" style="24" customWidth="1"/>
    <col min="8439" max="8439" width="7.85546875" style="24" customWidth="1"/>
    <col min="8440" max="8440" width="2.42578125" style="24" customWidth="1"/>
    <col min="8441" max="8441" width="4.28515625" style="24" customWidth="1"/>
    <col min="8442" max="8442" width="2.28515625" style="24" customWidth="1"/>
    <col min="8443" max="8443" width="11.5703125" style="24" customWidth="1"/>
    <col min="8444" max="8444" width="3.140625" style="24"/>
    <col min="8445" max="8445" width="2.7109375" style="24" customWidth="1"/>
    <col min="8446" max="8446" width="9.28515625" style="24" customWidth="1"/>
    <col min="8447" max="8447" width="8.85546875" style="24" customWidth="1"/>
    <col min="8448" max="8448" width="7.5703125" style="24" customWidth="1"/>
    <col min="8449" max="8449" width="6.140625" style="24" customWidth="1"/>
    <col min="8450" max="8450" width="5.7109375" style="24" customWidth="1"/>
    <col min="8451" max="8451" width="11.85546875" style="24" customWidth="1"/>
    <col min="8452" max="8452" width="11.28515625" style="24" customWidth="1"/>
    <col min="8453" max="8453" width="2" style="24" customWidth="1"/>
    <col min="8454" max="8454" width="13" style="24" customWidth="1"/>
    <col min="8455" max="8455" width="9.7109375" style="24" customWidth="1"/>
    <col min="8456" max="8456" width="6.28515625" style="24" customWidth="1"/>
    <col min="8457" max="8457" width="3.140625" style="24"/>
    <col min="8458" max="8458" width="8.85546875" style="24" customWidth="1"/>
    <col min="8459" max="8459" width="4.85546875" style="24" customWidth="1"/>
    <col min="8460" max="8460" width="6.140625" style="24" customWidth="1"/>
    <col min="8461" max="8461" width="7.140625" style="24" customWidth="1"/>
    <col min="8462" max="8462" width="11.85546875" style="24" customWidth="1"/>
    <col min="8463" max="8463" width="12.42578125" style="24" customWidth="1"/>
    <col min="8464" max="8464" width="2.28515625" style="24" customWidth="1"/>
    <col min="8465" max="8465" width="13.7109375" style="24" customWidth="1"/>
    <col min="8466" max="8466" width="8.85546875" style="24" customWidth="1"/>
    <col min="8467" max="8693" width="3.140625" style="24"/>
    <col min="8694" max="8694" width="11.7109375" style="24" customWidth="1"/>
    <col min="8695" max="8695" width="7.85546875" style="24" customWidth="1"/>
    <col min="8696" max="8696" width="2.42578125" style="24" customWidth="1"/>
    <col min="8697" max="8697" width="4.28515625" style="24" customWidth="1"/>
    <col min="8698" max="8698" width="2.28515625" style="24" customWidth="1"/>
    <col min="8699" max="8699" width="11.5703125" style="24" customWidth="1"/>
    <col min="8700" max="8700" width="3.140625" style="24"/>
    <col min="8701" max="8701" width="2.7109375" style="24" customWidth="1"/>
    <col min="8702" max="8702" width="9.28515625" style="24" customWidth="1"/>
    <col min="8703" max="8703" width="8.85546875" style="24" customWidth="1"/>
    <col min="8704" max="8704" width="7.5703125" style="24" customWidth="1"/>
    <col min="8705" max="8705" width="6.140625" style="24" customWidth="1"/>
    <col min="8706" max="8706" width="5.7109375" style="24" customWidth="1"/>
    <col min="8707" max="8707" width="11.85546875" style="24" customWidth="1"/>
    <col min="8708" max="8708" width="11.28515625" style="24" customWidth="1"/>
    <col min="8709" max="8709" width="2" style="24" customWidth="1"/>
    <col min="8710" max="8710" width="13" style="24" customWidth="1"/>
    <col min="8711" max="8711" width="9.7109375" style="24" customWidth="1"/>
    <col min="8712" max="8712" width="6.28515625" style="24" customWidth="1"/>
    <col min="8713" max="8713" width="3.140625" style="24"/>
    <col min="8714" max="8714" width="8.85546875" style="24" customWidth="1"/>
    <col min="8715" max="8715" width="4.85546875" style="24" customWidth="1"/>
    <col min="8716" max="8716" width="6.140625" style="24" customWidth="1"/>
    <col min="8717" max="8717" width="7.140625" style="24" customWidth="1"/>
    <col min="8718" max="8718" width="11.85546875" style="24" customWidth="1"/>
    <col min="8719" max="8719" width="12.42578125" style="24" customWidth="1"/>
    <col min="8720" max="8720" width="2.28515625" style="24" customWidth="1"/>
    <col min="8721" max="8721" width="13.7109375" style="24" customWidth="1"/>
    <col min="8722" max="8722" width="8.85546875" style="24" customWidth="1"/>
    <col min="8723" max="8949" width="3.140625" style="24"/>
    <col min="8950" max="8950" width="11.7109375" style="24" customWidth="1"/>
    <col min="8951" max="8951" width="7.85546875" style="24" customWidth="1"/>
    <col min="8952" max="8952" width="2.42578125" style="24" customWidth="1"/>
    <col min="8953" max="8953" width="4.28515625" style="24" customWidth="1"/>
    <col min="8954" max="8954" width="2.28515625" style="24" customWidth="1"/>
    <col min="8955" max="8955" width="11.5703125" style="24" customWidth="1"/>
    <col min="8956" max="8956" width="3.140625" style="24"/>
    <col min="8957" max="8957" width="2.7109375" style="24" customWidth="1"/>
    <col min="8958" max="8958" width="9.28515625" style="24" customWidth="1"/>
    <col min="8959" max="8959" width="8.85546875" style="24" customWidth="1"/>
    <col min="8960" max="8960" width="7.5703125" style="24" customWidth="1"/>
    <col min="8961" max="8961" width="6.140625" style="24" customWidth="1"/>
    <col min="8962" max="8962" width="5.7109375" style="24" customWidth="1"/>
    <col min="8963" max="8963" width="11.85546875" style="24" customWidth="1"/>
    <col min="8964" max="8964" width="11.28515625" style="24" customWidth="1"/>
    <col min="8965" max="8965" width="2" style="24" customWidth="1"/>
    <col min="8966" max="8966" width="13" style="24" customWidth="1"/>
    <col min="8967" max="8967" width="9.7109375" style="24" customWidth="1"/>
    <col min="8968" max="8968" width="6.28515625" style="24" customWidth="1"/>
    <col min="8969" max="8969" width="3.140625" style="24"/>
    <col min="8970" max="8970" width="8.85546875" style="24" customWidth="1"/>
    <col min="8971" max="8971" width="4.85546875" style="24" customWidth="1"/>
    <col min="8972" max="8972" width="6.140625" style="24" customWidth="1"/>
    <col min="8973" max="8973" width="7.140625" style="24" customWidth="1"/>
    <col min="8974" max="8974" width="11.85546875" style="24" customWidth="1"/>
    <col min="8975" max="8975" width="12.42578125" style="24" customWidth="1"/>
    <col min="8976" max="8976" width="2.28515625" style="24" customWidth="1"/>
    <col min="8977" max="8977" width="13.7109375" style="24" customWidth="1"/>
    <col min="8978" max="8978" width="8.85546875" style="24" customWidth="1"/>
    <col min="8979" max="9205" width="3.140625" style="24"/>
    <col min="9206" max="9206" width="11.7109375" style="24" customWidth="1"/>
    <col min="9207" max="9207" width="7.85546875" style="24" customWidth="1"/>
    <col min="9208" max="9208" width="2.42578125" style="24" customWidth="1"/>
    <col min="9209" max="9209" width="4.28515625" style="24" customWidth="1"/>
    <col min="9210" max="9210" width="2.28515625" style="24" customWidth="1"/>
    <col min="9211" max="9211" width="11.5703125" style="24" customWidth="1"/>
    <col min="9212" max="9212" width="3.140625" style="24"/>
    <col min="9213" max="9213" width="2.7109375" style="24" customWidth="1"/>
    <col min="9214" max="9214" width="9.28515625" style="24" customWidth="1"/>
    <col min="9215" max="9215" width="8.85546875" style="24" customWidth="1"/>
    <col min="9216" max="9216" width="7.5703125" style="24" customWidth="1"/>
    <col min="9217" max="9217" width="6.140625" style="24" customWidth="1"/>
    <col min="9218" max="9218" width="5.7109375" style="24" customWidth="1"/>
    <col min="9219" max="9219" width="11.85546875" style="24" customWidth="1"/>
    <col min="9220" max="9220" width="11.28515625" style="24" customWidth="1"/>
    <col min="9221" max="9221" width="2" style="24" customWidth="1"/>
    <col min="9222" max="9222" width="13" style="24" customWidth="1"/>
    <col min="9223" max="9223" width="9.7109375" style="24" customWidth="1"/>
    <col min="9224" max="9224" width="6.28515625" style="24" customWidth="1"/>
    <col min="9225" max="9225" width="3.140625" style="24"/>
    <col min="9226" max="9226" width="8.85546875" style="24" customWidth="1"/>
    <col min="9227" max="9227" width="4.85546875" style="24" customWidth="1"/>
    <col min="9228" max="9228" width="6.140625" style="24" customWidth="1"/>
    <col min="9229" max="9229" width="7.140625" style="24" customWidth="1"/>
    <col min="9230" max="9230" width="11.85546875" style="24" customWidth="1"/>
    <col min="9231" max="9231" width="12.42578125" style="24" customWidth="1"/>
    <col min="9232" max="9232" width="2.28515625" style="24" customWidth="1"/>
    <col min="9233" max="9233" width="13.7109375" style="24" customWidth="1"/>
    <col min="9234" max="9234" width="8.85546875" style="24" customWidth="1"/>
    <col min="9235" max="9461" width="3.140625" style="24"/>
    <col min="9462" max="9462" width="11.7109375" style="24" customWidth="1"/>
    <col min="9463" max="9463" width="7.85546875" style="24" customWidth="1"/>
    <col min="9464" max="9464" width="2.42578125" style="24" customWidth="1"/>
    <col min="9465" max="9465" width="4.28515625" style="24" customWidth="1"/>
    <col min="9466" max="9466" width="2.28515625" style="24" customWidth="1"/>
    <col min="9467" max="9467" width="11.5703125" style="24" customWidth="1"/>
    <col min="9468" max="9468" width="3.140625" style="24"/>
    <col min="9469" max="9469" width="2.7109375" style="24" customWidth="1"/>
    <col min="9470" max="9470" width="9.28515625" style="24" customWidth="1"/>
    <col min="9471" max="9471" width="8.85546875" style="24" customWidth="1"/>
    <col min="9472" max="9472" width="7.5703125" style="24" customWidth="1"/>
    <col min="9473" max="9473" width="6.140625" style="24" customWidth="1"/>
    <col min="9474" max="9474" width="5.7109375" style="24" customWidth="1"/>
    <col min="9475" max="9475" width="11.85546875" style="24" customWidth="1"/>
    <col min="9476" max="9476" width="11.28515625" style="24" customWidth="1"/>
    <col min="9477" max="9477" width="2" style="24" customWidth="1"/>
    <col min="9478" max="9478" width="13" style="24" customWidth="1"/>
    <col min="9479" max="9479" width="9.7109375" style="24" customWidth="1"/>
    <col min="9480" max="9480" width="6.28515625" style="24" customWidth="1"/>
    <col min="9481" max="9481" width="3.140625" style="24"/>
    <col min="9482" max="9482" width="8.85546875" style="24" customWidth="1"/>
    <col min="9483" max="9483" width="4.85546875" style="24" customWidth="1"/>
    <col min="9484" max="9484" width="6.140625" style="24" customWidth="1"/>
    <col min="9485" max="9485" width="7.140625" style="24" customWidth="1"/>
    <col min="9486" max="9486" width="11.85546875" style="24" customWidth="1"/>
    <col min="9487" max="9487" width="12.42578125" style="24" customWidth="1"/>
    <col min="9488" max="9488" width="2.28515625" style="24" customWidth="1"/>
    <col min="9489" max="9489" width="13.7109375" style="24" customWidth="1"/>
    <col min="9490" max="9490" width="8.85546875" style="24" customWidth="1"/>
    <col min="9491" max="9717" width="3.140625" style="24"/>
    <col min="9718" max="9718" width="11.7109375" style="24" customWidth="1"/>
    <col min="9719" max="9719" width="7.85546875" style="24" customWidth="1"/>
    <col min="9720" max="9720" width="2.42578125" style="24" customWidth="1"/>
    <col min="9721" max="9721" width="4.28515625" style="24" customWidth="1"/>
    <col min="9722" max="9722" width="2.28515625" style="24" customWidth="1"/>
    <col min="9723" max="9723" width="11.5703125" style="24" customWidth="1"/>
    <col min="9724" max="9724" width="3.140625" style="24"/>
    <col min="9725" max="9725" width="2.7109375" style="24" customWidth="1"/>
    <col min="9726" max="9726" width="9.28515625" style="24" customWidth="1"/>
    <col min="9727" max="9727" width="8.85546875" style="24" customWidth="1"/>
    <col min="9728" max="9728" width="7.5703125" style="24" customWidth="1"/>
    <col min="9729" max="9729" width="6.140625" style="24" customWidth="1"/>
    <col min="9730" max="9730" width="5.7109375" style="24" customWidth="1"/>
    <col min="9731" max="9731" width="11.85546875" style="24" customWidth="1"/>
    <col min="9732" max="9732" width="11.28515625" style="24" customWidth="1"/>
    <col min="9733" max="9733" width="2" style="24" customWidth="1"/>
    <col min="9734" max="9734" width="13" style="24" customWidth="1"/>
    <col min="9735" max="9735" width="9.7109375" style="24" customWidth="1"/>
    <col min="9736" max="9736" width="6.28515625" style="24" customWidth="1"/>
    <col min="9737" max="9737" width="3.140625" style="24"/>
    <col min="9738" max="9738" width="8.85546875" style="24" customWidth="1"/>
    <col min="9739" max="9739" width="4.85546875" style="24" customWidth="1"/>
    <col min="9740" max="9740" width="6.140625" style="24" customWidth="1"/>
    <col min="9741" max="9741" width="7.140625" style="24" customWidth="1"/>
    <col min="9742" max="9742" width="11.85546875" style="24" customWidth="1"/>
    <col min="9743" max="9743" width="12.42578125" style="24" customWidth="1"/>
    <col min="9744" max="9744" width="2.28515625" style="24" customWidth="1"/>
    <col min="9745" max="9745" width="13.7109375" style="24" customWidth="1"/>
    <col min="9746" max="9746" width="8.85546875" style="24" customWidth="1"/>
    <col min="9747" max="9973" width="3.140625" style="24"/>
    <col min="9974" max="9974" width="11.7109375" style="24" customWidth="1"/>
    <col min="9975" max="9975" width="7.85546875" style="24" customWidth="1"/>
    <col min="9976" max="9976" width="2.42578125" style="24" customWidth="1"/>
    <col min="9977" max="9977" width="4.28515625" style="24" customWidth="1"/>
    <col min="9978" max="9978" width="2.28515625" style="24" customWidth="1"/>
    <col min="9979" max="9979" width="11.5703125" style="24" customWidth="1"/>
    <col min="9980" max="9980" width="3.140625" style="24"/>
    <col min="9981" max="9981" width="2.7109375" style="24" customWidth="1"/>
    <col min="9982" max="9982" width="9.28515625" style="24" customWidth="1"/>
    <col min="9983" max="9983" width="8.85546875" style="24" customWidth="1"/>
    <col min="9984" max="9984" width="7.5703125" style="24" customWidth="1"/>
    <col min="9985" max="9985" width="6.140625" style="24" customWidth="1"/>
    <col min="9986" max="9986" width="5.7109375" style="24" customWidth="1"/>
    <col min="9987" max="9987" width="11.85546875" style="24" customWidth="1"/>
    <col min="9988" max="9988" width="11.28515625" style="24" customWidth="1"/>
    <col min="9989" max="9989" width="2" style="24" customWidth="1"/>
    <col min="9990" max="9990" width="13" style="24" customWidth="1"/>
    <col min="9991" max="9991" width="9.7109375" style="24" customWidth="1"/>
    <col min="9992" max="9992" width="6.28515625" style="24" customWidth="1"/>
    <col min="9993" max="9993" width="3.140625" style="24"/>
    <col min="9994" max="9994" width="8.85546875" style="24" customWidth="1"/>
    <col min="9995" max="9995" width="4.85546875" style="24" customWidth="1"/>
    <col min="9996" max="9996" width="6.140625" style="24" customWidth="1"/>
    <col min="9997" max="9997" width="7.140625" style="24" customWidth="1"/>
    <col min="9998" max="9998" width="11.85546875" style="24" customWidth="1"/>
    <col min="9999" max="9999" width="12.42578125" style="24" customWidth="1"/>
    <col min="10000" max="10000" width="2.28515625" style="24" customWidth="1"/>
    <col min="10001" max="10001" width="13.7109375" style="24" customWidth="1"/>
    <col min="10002" max="10002" width="8.85546875" style="24" customWidth="1"/>
    <col min="10003" max="10229" width="3.140625" style="24"/>
    <col min="10230" max="10230" width="11.7109375" style="24" customWidth="1"/>
    <col min="10231" max="10231" width="7.85546875" style="24" customWidth="1"/>
    <col min="10232" max="10232" width="2.42578125" style="24" customWidth="1"/>
    <col min="10233" max="10233" width="4.28515625" style="24" customWidth="1"/>
    <col min="10234" max="10234" width="2.28515625" style="24" customWidth="1"/>
    <col min="10235" max="10235" width="11.5703125" style="24" customWidth="1"/>
    <col min="10236" max="10236" width="3.140625" style="24"/>
    <col min="10237" max="10237" width="2.7109375" style="24" customWidth="1"/>
    <col min="10238" max="10238" width="9.28515625" style="24" customWidth="1"/>
    <col min="10239" max="10239" width="8.85546875" style="24" customWidth="1"/>
    <col min="10240" max="10240" width="7.5703125" style="24" customWidth="1"/>
    <col min="10241" max="10241" width="6.140625" style="24" customWidth="1"/>
    <col min="10242" max="10242" width="5.7109375" style="24" customWidth="1"/>
    <col min="10243" max="10243" width="11.85546875" style="24" customWidth="1"/>
    <col min="10244" max="10244" width="11.28515625" style="24" customWidth="1"/>
    <col min="10245" max="10245" width="2" style="24" customWidth="1"/>
    <col min="10246" max="10246" width="13" style="24" customWidth="1"/>
    <col min="10247" max="10247" width="9.7109375" style="24" customWidth="1"/>
    <col min="10248" max="10248" width="6.28515625" style="24" customWidth="1"/>
    <col min="10249" max="10249" width="3.140625" style="24"/>
    <col min="10250" max="10250" width="8.85546875" style="24" customWidth="1"/>
    <col min="10251" max="10251" width="4.85546875" style="24" customWidth="1"/>
    <col min="10252" max="10252" width="6.140625" style="24" customWidth="1"/>
    <col min="10253" max="10253" width="7.140625" style="24" customWidth="1"/>
    <col min="10254" max="10254" width="11.85546875" style="24" customWidth="1"/>
    <col min="10255" max="10255" width="12.42578125" style="24" customWidth="1"/>
    <col min="10256" max="10256" width="2.28515625" style="24" customWidth="1"/>
    <col min="10257" max="10257" width="13.7109375" style="24" customWidth="1"/>
    <col min="10258" max="10258" width="8.85546875" style="24" customWidth="1"/>
    <col min="10259" max="10485" width="3.140625" style="24"/>
    <col min="10486" max="10486" width="11.7109375" style="24" customWidth="1"/>
    <col min="10487" max="10487" width="7.85546875" style="24" customWidth="1"/>
    <col min="10488" max="10488" width="2.42578125" style="24" customWidth="1"/>
    <col min="10489" max="10489" width="4.28515625" style="24" customWidth="1"/>
    <col min="10490" max="10490" width="2.28515625" style="24" customWidth="1"/>
    <col min="10491" max="10491" width="11.5703125" style="24" customWidth="1"/>
    <col min="10492" max="10492" width="3.140625" style="24"/>
    <col min="10493" max="10493" width="2.7109375" style="24" customWidth="1"/>
    <col min="10494" max="10494" width="9.28515625" style="24" customWidth="1"/>
    <col min="10495" max="10495" width="8.85546875" style="24" customWidth="1"/>
    <col min="10496" max="10496" width="7.5703125" style="24" customWidth="1"/>
    <col min="10497" max="10497" width="6.140625" style="24" customWidth="1"/>
    <col min="10498" max="10498" width="5.7109375" style="24" customWidth="1"/>
    <col min="10499" max="10499" width="11.85546875" style="24" customWidth="1"/>
    <col min="10500" max="10500" width="11.28515625" style="24" customWidth="1"/>
    <col min="10501" max="10501" width="2" style="24" customWidth="1"/>
    <col min="10502" max="10502" width="13" style="24" customWidth="1"/>
    <col min="10503" max="10503" width="9.7109375" style="24" customWidth="1"/>
    <col min="10504" max="10504" width="6.28515625" style="24" customWidth="1"/>
    <col min="10505" max="10505" width="3.140625" style="24"/>
    <col min="10506" max="10506" width="8.85546875" style="24" customWidth="1"/>
    <col min="10507" max="10507" width="4.85546875" style="24" customWidth="1"/>
    <col min="10508" max="10508" width="6.140625" style="24" customWidth="1"/>
    <col min="10509" max="10509" width="7.140625" style="24" customWidth="1"/>
    <col min="10510" max="10510" width="11.85546875" style="24" customWidth="1"/>
    <col min="10511" max="10511" width="12.42578125" style="24" customWidth="1"/>
    <col min="10512" max="10512" width="2.28515625" style="24" customWidth="1"/>
    <col min="10513" max="10513" width="13.7109375" style="24" customWidth="1"/>
    <col min="10514" max="10514" width="8.85546875" style="24" customWidth="1"/>
    <col min="10515" max="10741" width="3.140625" style="24"/>
    <col min="10742" max="10742" width="11.7109375" style="24" customWidth="1"/>
    <col min="10743" max="10743" width="7.85546875" style="24" customWidth="1"/>
    <col min="10744" max="10744" width="2.42578125" style="24" customWidth="1"/>
    <col min="10745" max="10745" width="4.28515625" style="24" customWidth="1"/>
    <col min="10746" max="10746" width="2.28515625" style="24" customWidth="1"/>
    <col min="10747" max="10747" width="11.5703125" style="24" customWidth="1"/>
    <col min="10748" max="10748" width="3.140625" style="24"/>
    <col min="10749" max="10749" width="2.7109375" style="24" customWidth="1"/>
    <col min="10750" max="10750" width="9.28515625" style="24" customWidth="1"/>
    <col min="10751" max="10751" width="8.85546875" style="24" customWidth="1"/>
    <col min="10752" max="10752" width="7.5703125" style="24" customWidth="1"/>
    <col min="10753" max="10753" width="6.140625" style="24" customWidth="1"/>
    <col min="10754" max="10754" width="5.7109375" style="24" customWidth="1"/>
    <col min="10755" max="10755" width="11.85546875" style="24" customWidth="1"/>
    <col min="10756" max="10756" width="11.28515625" style="24" customWidth="1"/>
    <col min="10757" max="10757" width="2" style="24" customWidth="1"/>
    <col min="10758" max="10758" width="13" style="24" customWidth="1"/>
    <col min="10759" max="10759" width="9.7109375" style="24" customWidth="1"/>
    <col min="10760" max="10760" width="6.28515625" style="24" customWidth="1"/>
    <col min="10761" max="10761" width="3.140625" style="24"/>
    <col min="10762" max="10762" width="8.85546875" style="24" customWidth="1"/>
    <col min="10763" max="10763" width="4.85546875" style="24" customWidth="1"/>
    <col min="10764" max="10764" width="6.140625" style="24" customWidth="1"/>
    <col min="10765" max="10765" width="7.140625" style="24" customWidth="1"/>
    <col min="10766" max="10766" width="11.85546875" style="24" customWidth="1"/>
    <col min="10767" max="10767" width="12.42578125" style="24" customWidth="1"/>
    <col min="10768" max="10768" width="2.28515625" style="24" customWidth="1"/>
    <col min="10769" max="10769" width="13.7109375" style="24" customWidth="1"/>
    <col min="10770" max="10770" width="8.85546875" style="24" customWidth="1"/>
    <col min="10771" max="10997" width="3.140625" style="24"/>
    <col min="10998" max="10998" width="11.7109375" style="24" customWidth="1"/>
    <col min="10999" max="10999" width="7.85546875" style="24" customWidth="1"/>
    <col min="11000" max="11000" width="2.42578125" style="24" customWidth="1"/>
    <col min="11001" max="11001" width="4.28515625" style="24" customWidth="1"/>
    <col min="11002" max="11002" width="2.28515625" style="24" customWidth="1"/>
    <col min="11003" max="11003" width="11.5703125" style="24" customWidth="1"/>
    <col min="11004" max="11004" width="3.140625" style="24"/>
    <col min="11005" max="11005" width="2.7109375" style="24" customWidth="1"/>
    <col min="11006" max="11006" width="9.28515625" style="24" customWidth="1"/>
    <col min="11007" max="11007" width="8.85546875" style="24" customWidth="1"/>
    <col min="11008" max="11008" width="7.5703125" style="24" customWidth="1"/>
    <col min="11009" max="11009" width="6.140625" style="24" customWidth="1"/>
    <col min="11010" max="11010" width="5.7109375" style="24" customWidth="1"/>
    <col min="11011" max="11011" width="11.85546875" style="24" customWidth="1"/>
    <col min="11012" max="11012" width="11.28515625" style="24" customWidth="1"/>
    <col min="11013" max="11013" width="2" style="24" customWidth="1"/>
    <col min="11014" max="11014" width="13" style="24" customWidth="1"/>
    <col min="11015" max="11015" width="9.7109375" style="24" customWidth="1"/>
    <col min="11016" max="11016" width="6.28515625" style="24" customWidth="1"/>
    <col min="11017" max="11017" width="3.140625" style="24"/>
    <col min="11018" max="11018" width="8.85546875" style="24" customWidth="1"/>
    <col min="11019" max="11019" width="4.85546875" style="24" customWidth="1"/>
    <col min="11020" max="11020" width="6.140625" style="24" customWidth="1"/>
    <col min="11021" max="11021" width="7.140625" style="24" customWidth="1"/>
    <col min="11022" max="11022" width="11.85546875" style="24" customWidth="1"/>
    <col min="11023" max="11023" width="12.42578125" style="24" customWidth="1"/>
    <col min="11024" max="11024" width="2.28515625" style="24" customWidth="1"/>
    <col min="11025" max="11025" width="13.7109375" style="24" customWidth="1"/>
    <col min="11026" max="11026" width="8.85546875" style="24" customWidth="1"/>
    <col min="11027" max="11253" width="3.140625" style="24"/>
    <col min="11254" max="11254" width="11.7109375" style="24" customWidth="1"/>
    <col min="11255" max="11255" width="7.85546875" style="24" customWidth="1"/>
    <col min="11256" max="11256" width="2.42578125" style="24" customWidth="1"/>
    <col min="11257" max="11257" width="4.28515625" style="24" customWidth="1"/>
    <col min="11258" max="11258" width="2.28515625" style="24" customWidth="1"/>
    <col min="11259" max="11259" width="11.5703125" style="24" customWidth="1"/>
    <col min="11260" max="11260" width="3.140625" style="24"/>
    <col min="11261" max="11261" width="2.7109375" style="24" customWidth="1"/>
    <col min="11262" max="11262" width="9.28515625" style="24" customWidth="1"/>
    <col min="11263" max="11263" width="8.85546875" style="24" customWidth="1"/>
    <col min="11264" max="11264" width="7.5703125" style="24" customWidth="1"/>
    <col min="11265" max="11265" width="6.140625" style="24" customWidth="1"/>
    <col min="11266" max="11266" width="5.7109375" style="24" customWidth="1"/>
    <col min="11267" max="11267" width="11.85546875" style="24" customWidth="1"/>
    <col min="11268" max="11268" width="11.28515625" style="24" customWidth="1"/>
    <col min="11269" max="11269" width="2" style="24" customWidth="1"/>
    <col min="11270" max="11270" width="13" style="24" customWidth="1"/>
    <col min="11271" max="11271" width="9.7109375" style="24" customWidth="1"/>
    <col min="11272" max="11272" width="6.28515625" style="24" customWidth="1"/>
    <col min="11273" max="11273" width="3.140625" style="24"/>
    <col min="11274" max="11274" width="8.85546875" style="24" customWidth="1"/>
    <col min="11275" max="11275" width="4.85546875" style="24" customWidth="1"/>
    <col min="11276" max="11276" width="6.140625" style="24" customWidth="1"/>
    <col min="11277" max="11277" width="7.140625" style="24" customWidth="1"/>
    <col min="11278" max="11278" width="11.85546875" style="24" customWidth="1"/>
    <col min="11279" max="11279" width="12.42578125" style="24" customWidth="1"/>
    <col min="11280" max="11280" width="2.28515625" style="24" customWidth="1"/>
    <col min="11281" max="11281" width="13.7109375" style="24" customWidth="1"/>
    <col min="11282" max="11282" width="8.85546875" style="24" customWidth="1"/>
    <col min="11283" max="11509" width="3.140625" style="24"/>
    <col min="11510" max="11510" width="11.7109375" style="24" customWidth="1"/>
    <col min="11511" max="11511" width="7.85546875" style="24" customWidth="1"/>
    <col min="11512" max="11512" width="2.42578125" style="24" customWidth="1"/>
    <col min="11513" max="11513" width="4.28515625" style="24" customWidth="1"/>
    <col min="11514" max="11514" width="2.28515625" style="24" customWidth="1"/>
    <col min="11515" max="11515" width="11.5703125" style="24" customWidth="1"/>
    <col min="11516" max="11516" width="3.140625" style="24"/>
    <col min="11517" max="11517" width="2.7109375" style="24" customWidth="1"/>
    <col min="11518" max="11518" width="9.28515625" style="24" customWidth="1"/>
    <col min="11519" max="11519" width="8.85546875" style="24" customWidth="1"/>
    <col min="11520" max="11520" width="7.5703125" style="24" customWidth="1"/>
    <col min="11521" max="11521" width="6.140625" style="24" customWidth="1"/>
    <col min="11522" max="11522" width="5.7109375" style="24" customWidth="1"/>
    <col min="11523" max="11523" width="11.85546875" style="24" customWidth="1"/>
    <col min="11524" max="11524" width="11.28515625" style="24" customWidth="1"/>
    <col min="11525" max="11525" width="2" style="24" customWidth="1"/>
    <col min="11526" max="11526" width="13" style="24" customWidth="1"/>
    <col min="11527" max="11527" width="9.7109375" style="24" customWidth="1"/>
    <col min="11528" max="11528" width="6.28515625" style="24" customWidth="1"/>
    <col min="11529" max="11529" width="3.140625" style="24"/>
    <col min="11530" max="11530" width="8.85546875" style="24" customWidth="1"/>
    <col min="11531" max="11531" width="4.85546875" style="24" customWidth="1"/>
    <col min="11532" max="11532" width="6.140625" style="24" customWidth="1"/>
    <col min="11533" max="11533" width="7.140625" style="24" customWidth="1"/>
    <col min="11534" max="11534" width="11.85546875" style="24" customWidth="1"/>
    <col min="11535" max="11535" width="12.42578125" style="24" customWidth="1"/>
    <col min="11536" max="11536" width="2.28515625" style="24" customWidth="1"/>
    <col min="11537" max="11537" width="13.7109375" style="24" customWidth="1"/>
    <col min="11538" max="11538" width="8.85546875" style="24" customWidth="1"/>
    <col min="11539" max="11765" width="3.140625" style="24"/>
    <col min="11766" max="11766" width="11.7109375" style="24" customWidth="1"/>
    <col min="11767" max="11767" width="7.85546875" style="24" customWidth="1"/>
    <col min="11768" max="11768" width="2.42578125" style="24" customWidth="1"/>
    <col min="11769" max="11769" width="4.28515625" style="24" customWidth="1"/>
    <col min="11770" max="11770" width="2.28515625" style="24" customWidth="1"/>
    <col min="11771" max="11771" width="11.5703125" style="24" customWidth="1"/>
    <col min="11772" max="11772" width="3.140625" style="24"/>
    <col min="11773" max="11773" width="2.7109375" style="24" customWidth="1"/>
    <col min="11774" max="11774" width="9.28515625" style="24" customWidth="1"/>
    <col min="11775" max="11775" width="8.85546875" style="24" customWidth="1"/>
    <col min="11776" max="11776" width="7.5703125" style="24" customWidth="1"/>
    <col min="11777" max="11777" width="6.140625" style="24" customWidth="1"/>
    <col min="11778" max="11778" width="5.7109375" style="24" customWidth="1"/>
    <col min="11779" max="11779" width="11.85546875" style="24" customWidth="1"/>
    <col min="11780" max="11780" width="11.28515625" style="24" customWidth="1"/>
    <col min="11781" max="11781" width="2" style="24" customWidth="1"/>
    <col min="11782" max="11782" width="13" style="24" customWidth="1"/>
    <col min="11783" max="11783" width="9.7109375" style="24" customWidth="1"/>
    <col min="11784" max="11784" width="6.28515625" style="24" customWidth="1"/>
    <col min="11785" max="11785" width="3.140625" style="24"/>
    <col min="11786" max="11786" width="8.85546875" style="24" customWidth="1"/>
    <col min="11787" max="11787" width="4.85546875" style="24" customWidth="1"/>
    <col min="11788" max="11788" width="6.140625" style="24" customWidth="1"/>
    <col min="11789" max="11789" width="7.140625" style="24" customWidth="1"/>
    <col min="11790" max="11790" width="11.85546875" style="24" customWidth="1"/>
    <col min="11791" max="11791" width="12.42578125" style="24" customWidth="1"/>
    <col min="11792" max="11792" width="2.28515625" style="24" customWidth="1"/>
    <col min="11793" max="11793" width="13.7109375" style="24" customWidth="1"/>
    <col min="11794" max="11794" width="8.85546875" style="24" customWidth="1"/>
    <col min="11795" max="12021" width="3.140625" style="24"/>
    <col min="12022" max="12022" width="11.7109375" style="24" customWidth="1"/>
    <col min="12023" max="12023" width="7.85546875" style="24" customWidth="1"/>
    <col min="12024" max="12024" width="2.42578125" style="24" customWidth="1"/>
    <col min="12025" max="12025" width="4.28515625" style="24" customWidth="1"/>
    <col min="12026" max="12026" width="2.28515625" style="24" customWidth="1"/>
    <col min="12027" max="12027" width="11.5703125" style="24" customWidth="1"/>
    <col min="12028" max="12028" width="3.140625" style="24"/>
    <col min="12029" max="12029" width="2.7109375" style="24" customWidth="1"/>
    <col min="12030" max="12030" width="9.28515625" style="24" customWidth="1"/>
    <col min="12031" max="12031" width="8.85546875" style="24" customWidth="1"/>
    <col min="12032" max="12032" width="7.5703125" style="24" customWidth="1"/>
    <col min="12033" max="12033" width="6.140625" style="24" customWidth="1"/>
    <col min="12034" max="12034" width="5.7109375" style="24" customWidth="1"/>
    <col min="12035" max="12035" width="11.85546875" style="24" customWidth="1"/>
    <col min="12036" max="12036" width="11.28515625" style="24" customWidth="1"/>
    <col min="12037" max="12037" width="2" style="24" customWidth="1"/>
    <col min="12038" max="12038" width="13" style="24" customWidth="1"/>
    <col min="12039" max="12039" width="9.7109375" style="24" customWidth="1"/>
    <col min="12040" max="12040" width="6.28515625" style="24" customWidth="1"/>
    <col min="12041" max="12041" width="3.140625" style="24"/>
    <col min="12042" max="12042" width="8.85546875" style="24" customWidth="1"/>
    <col min="12043" max="12043" width="4.85546875" style="24" customWidth="1"/>
    <col min="12044" max="12044" width="6.140625" style="24" customWidth="1"/>
    <col min="12045" max="12045" width="7.140625" style="24" customWidth="1"/>
    <col min="12046" max="12046" width="11.85546875" style="24" customWidth="1"/>
    <col min="12047" max="12047" width="12.42578125" style="24" customWidth="1"/>
    <col min="12048" max="12048" width="2.28515625" style="24" customWidth="1"/>
    <col min="12049" max="12049" width="13.7109375" style="24" customWidth="1"/>
    <col min="12050" max="12050" width="8.85546875" style="24" customWidth="1"/>
    <col min="12051" max="12277" width="3.140625" style="24"/>
    <col min="12278" max="12278" width="11.7109375" style="24" customWidth="1"/>
    <col min="12279" max="12279" width="7.85546875" style="24" customWidth="1"/>
    <col min="12280" max="12280" width="2.42578125" style="24" customWidth="1"/>
    <col min="12281" max="12281" width="4.28515625" style="24" customWidth="1"/>
    <col min="12282" max="12282" width="2.28515625" style="24" customWidth="1"/>
    <col min="12283" max="12283" width="11.5703125" style="24" customWidth="1"/>
    <col min="12284" max="12284" width="3.140625" style="24"/>
    <col min="12285" max="12285" width="2.7109375" style="24" customWidth="1"/>
    <col min="12286" max="12286" width="9.28515625" style="24" customWidth="1"/>
    <col min="12287" max="12287" width="8.85546875" style="24" customWidth="1"/>
    <col min="12288" max="12288" width="7.5703125" style="24" customWidth="1"/>
    <col min="12289" max="12289" width="6.140625" style="24" customWidth="1"/>
    <col min="12290" max="12290" width="5.7109375" style="24" customWidth="1"/>
    <col min="12291" max="12291" width="11.85546875" style="24" customWidth="1"/>
    <col min="12292" max="12292" width="11.28515625" style="24" customWidth="1"/>
    <col min="12293" max="12293" width="2" style="24" customWidth="1"/>
    <col min="12294" max="12294" width="13" style="24" customWidth="1"/>
    <col min="12295" max="12295" width="9.7109375" style="24" customWidth="1"/>
    <col min="12296" max="12296" width="6.28515625" style="24" customWidth="1"/>
    <col min="12297" max="12297" width="3.140625" style="24"/>
    <col min="12298" max="12298" width="8.85546875" style="24" customWidth="1"/>
    <col min="12299" max="12299" width="4.85546875" style="24" customWidth="1"/>
    <col min="12300" max="12300" width="6.140625" style="24" customWidth="1"/>
    <col min="12301" max="12301" width="7.140625" style="24" customWidth="1"/>
    <col min="12302" max="12302" width="11.85546875" style="24" customWidth="1"/>
    <col min="12303" max="12303" width="12.42578125" style="24" customWidth="1"/>
    <col min="12304" max="12304" width="2.28515625" style="24" customWidth="1"/>
    <col min="12305" max="12305" width="13.7109375" style="24" customWidth="1"/>
    <col min="12306" max="12306" width="8.85546875" style="24" customWidth="1"/>
    <col min="12307" max="12533" width="3.140625" style="24"/>
    <col min="12534" max="12534" width="11.7109375" style="24" customWidth="1"/>
    <col min="12535" max="12535" width="7.85546875" style="24" customWidth="1"/>
    <col min="12536" max="12536" width="2.42578125" style="24" customWidth="1"/>
    <col min="12537" max="12537" width="4.28515625" style="24" customWidth="1"/>
    <col min="12538" max="12538" width="2.28515625" style="24" customWidth="1"/>
    <col min="12539" max="12539" width="11.5703125" style="24" customWidth="1"/>
    <col min="12540" max="12540" width="3.140625" style="24"/>
    <col min="12541" max="12541" width="2.7109375" style="24" customWidth="1"/>
    <col min="12542" max="12542" width="9.28515625" style="24" customWidth="1"/>
    <col min="12543" max="12543" width="8.85546875" style="24" customWidth="1"/>
    <col min="12544" max="12544" width="7.5703125" style="24" customWidth="1"/>
    <col min="12545" max="12545" width="6.140625" style="24" customWidth="1"/>
    <col min="12546" max="12546" width="5.7109375" style="24" customWidth="1"/>
    <col min="12547" max="12547" width="11.85546875" style="24" customWidth="1"/>
    <col min="12548" max="12548" width="11.28515625" style="24" customWidth="1"/>
    <col min="12549" max="12549" width="2" style="24" customWidth="1"/>
    <col min="12550" max="12550" width="13" style="24" customWidth="1"/>
    <col min="12551" max="12551" width="9.7109375" style="24" customWidth="1"/>
    <col min="12552" max="12552" width="6.28515625" style="24" customWidth="1"/>
    <col min="12553" max="12553" width="3.140625" style="24"/>
    <col min="12554" max="12554" width="8.85546875" style="24" customWidth="1"/>
    <col min="12555" max="12555" width="4.85546875" style="24" customWidth="1"/>
    <col min="12556" max="12556" width="6.140625" style="24" customWidth="1"/>
    <col min="12557" max="12557" width="7.140625" style="24" customWidth="1"/>
    <col min="12558" max="12558" width="11.85546875" style="24" customWidth="1"/>
    <col min="12559" max="12559" width="12.42578125" style="24" customWidth="1"/>
    <col min="12560" max="12560" width="2.28515625" style="24" customWidth="1"/>
    <col min="12561" max="12561" width="13.7109375" style="24" customWidth="1"/>
    <col min="12562" max="12562" width="8.85546875" style="24" customWidth="1"/>
    <col min="12563" max="12789" width="3.140625" style="24"/>
    <col min="12790" max="12790" width="11.7109375" style="24" customWidth="1"/>
    <col min="12791" max="12791" width="7.85546875" style="24" customWidth="1"/>
    <col min="12792" max="12792" width="2.42578125" style="24" customWidth="1"/>
    <col min="12793" max="12793" width="4.28515625" style="24" customWidth="1"/>
    <col min="12794" max="12794" width="2.28515625" style="24" customWidth="1"/>
    <col min="12795" max="12795" width="11.5703125" style="24" customWidth="1"/>
    <col min="12796" max="12796" width="3.140625" style="24"/>
    <col min="12797" max="12797" width="2.7109375" style="24" customWidth="1"/>
    <col min="12798" max="12798" width="9.28515625" style="24" customWidth="1"/>
    <col min="12799" max="12799" width="8.85546875" style="24" customWidth="1"/>
    <col min="12800" max="12800" width="7.5703125" style="24" customWidth="1"/>
    <col min="12801" max="12801" width="6.140625" style="24" customWidth="1"/>
    <col min="12802" max="12802" width="5.7109375" style="24" customWidth="1"/>
    <col min="12803" max="12803" width="11.85546875" style="24" customWidth="1"/>
    <col min="12804" max="12804" width="11.28515625" style="24" customWidth="1"/>
    <col min="12805" max="12805" width="2" style="24" customWidth="1"/>
    <col min="12806" max="12806" width="13" style="24" customWidth="1"/>
    <col min="12807" max="12807" width="9.7109375" style="24" customWidth="1"/>
    <col min="12808" max="12808" width="6.28515625" style="24" customWidth="1"/>
    <col min="12809" max="12809" width="3.140625" style="24"/>
    <col min="12810" max="12810" width="8.85546875" style="24" customWidth="1"/>
    <col min="12811" max="12811" width="4.85546875" style="24" customWidth="1"/>
    <col min="12812" max="12812" width="6.140625" style="24" customWidth="1"/>
    <col min="12813" max="12813" width="7.140625" style="24" customWidth="1"/>
    <col min="12814" max="12814" width="11.85546875" style="24" customWidth="1"/>
    <col min="12815" max="12815" width="12.42578125" style="24" customWidth="1"/>
    <col min="12816" max="12816" width="2.28515625" style="24" customWidth="1"/>
    <col min="12817" max="12817" width="13.7109375" style="24" customWidth="1"/>
    <col min="12818" max="12818" width="8.85546875" style="24" customWidth="1"/>
    <col min="12819" max="13045" width="3.140625" style="24"/>
    <col min="13046" max="13046" width="11.7109375" style="24" customWidth="1"/>
    <col min="13047" max="13047" width="7.85546875" style="24" customWidth="1"/>
    <col min="13048" max="13048" width="2.42578125" style="24" customWidth="1"/>
    <col min="13049" max="13049" width="4.28515625" style="24" customWidth="1"/>
    <col min="13050" max="13050" width="2.28515625" style="24" customWidth="1"/>
    <col min="13051" max="13051" width="11.5703125" style="24" customWidth="1"/>
    <col min="13052" max="13052" width="3.140625" style="24"/>
    <col min="13053" max="13053" width="2.7109375" style="24" customWidth="1"/>
    <col min="13054" max="13054" width="9.28515625" style="24" customWidth="1"/>
    <col min="13055" max="13055" width="8.85546875" style="24" customWidth="1"/>
    <col min="13056" max="13056" width="7.5703125" style="24" customWidth="1"/>
    <col min="13057" max="13057" width="6.140625" style="24" customWidth="1"/>
    <col min="13058" max="13058" width="5.7109375" style="24" customWidth="1"/>
    <col min="13059" max="13059" width="11.85546875" style="24" customWidth="1"/>
    <col min="13060" max="13060" width="11.28515625" style="24" customWidth="1"/>
    <col min="13061" max="13061" width="2" style="24" customWidth="1"/>
    <col min="13062" max="13062" width="13" style="24" customWidth="1"/>
    <col min="13063" max="13063" width="9.7109375" style="24" customWidth="1"/>
    <col min="13064" max="13064" width="6.28515625" style="24" customWidth="1"/>
    <col min="13065" max="13065" width="3.140625" style="24"/>
    <col min="13066" max="13066" width="8.85546875" style="24" customWidth="1"/>
    <col min="13067" max="13067" width="4.85546875" style="24" customWidth="1"/>
    <col min="13068" max="13068" width="6.140625" style="24" customWidth="1"/>
    <col min="13069" max="13069" width="7.140625" style="24" customWidth="1"/>
    <col min="13070" max="13070" width="11.85546875" style="24" customWidth="1"/>
    <col min="13071" max="13071" width="12.42578125" style="24" customWidth="1"/>
    <col min="13072" max="13072" width="2.28515625" style="24" customWidth="1"/>
    <col min="13073" max="13073" width="13.7109375" style="24" customWidth="1"/>
    <col min="13074" max="13074" width="8.85546875" style="24" customWidth="1"/>
    <col min="13075" max="13301" width="3.140625" style="24"/>
    <col min="13302" max="13302" width="11.7109375" style="24" customWidth="1"/>
    <col min="13303" max="13303" width="7.85546875" style="24" customWidth="1"/>
    <col min="13304" max="13304" width="2.42578125" style="24" customWidth="1"/>
    <col min="13305" max="13305" width="4.28515625" style="24" customWidth="1"/>
    <col min="13306" max="13306" width="2.28515625" style="24" customWidth="1"/>
    <col min="13307" max="13307" width="11.5703125" style="24" customWidth="1"/>
    <col min="13308" max="13308" width="3.140625" style="24"/>
    <col min="13309" max="13309" width="2.7109375" style="24" customWidth="1"/>
    <col min="13310" max="13310" width="9.28515625" style="24" customWidth="1"/>
    <col min="13311" max="13311" width="8.85546875" style="24" customWidth="1"/>
    <col min="13312" max="13312" width="7.5703125" style="24" customWidth="1"/>
    <col min="13313" max="13313" width="6.140625" style="24" customWidth="1"/>
    <col min="13314" max="13314" width="5.7109375" style="24" customWidth="1"/>
    <col min="13315" max="13315" width="11.85546875" style="24" customWidth="1"/>
    <col min="13316" max="13316" width="11.28515625" style="24" customWidth="1"/>
    <col min="13317" max="13317" width="2" style="24" customWidth="1"/>
    <col min="13318" max="13318" width="13" style="24" customWidth="1"/>
    <col min="13319" max="13319" width="9.7109375" style="24" customWidth="1"/>
    <col min="13320" max="13320" width="6.28515625" style="24" customWidth="1"/>
    <col min="13321" max="13321" width="3.140625" style="24"/>
    <col min="13322" max="13322" width="8.85546875" style="24" customWidth="1"/>
    <col min="13323" max="13323" width="4.85546875" style="24" customWidth="1"/>
    <col min="13324" max="13324" width="6.140625" style="24" customWidth="1"/>
    <col min="13325" max="13325" width="7.140625" style="24" customWidth="1"/>
    <col min="13326" max="13326" width="11.85546875" style="24" customWidth="1"/>
    <col min="13327" max="13327" width="12.42578125" style="24" customWidth="1"/>
    <col min="13328" max="13328" width="2.28515625" style="24" customWidth="1"/>
    <col min="13329" max="13329" width="13.7109375" style="24" customWidth="1"/>
    <col min="13330" max="13330" width="8.85546875" style="24" customWidth="1"/>
    <col min="13331" max="13557" width="3.140625" style="24"/>
    <col min="13558" max="13558" width="11.7109375" style="24" customWidth="1"/>
    <col min="13559" max="13559" width="7.85546875" style="24" customWidth="1"/>
    <col min="13560" max="13560" width="2.42578125" style="24" customWidth="1"/>
    <col min="13561" max="13561" width="4.28515625" style="24" customWidth="1"/>
    <col min="13562" max="13562" width="2.28515625" style="24" customWidth="1"/>
    <col min="13563" max="13563" width="11.5703125" style="24" customWidth="1"/>
    <col min="13564" max="13564" width="3.140625" style="24"/>
    <col min="13565" max="13565" width="2.7109375" style="24" customWidth="1"/>
    <col min="13566" max="13566" width="9.28515625" style="24" customWidth="1"/>
    <col min="13567" max="13567" width="8.85546875" style="24" customWidth="1"/>
    <col min="13568" max="13568" width="7.5703125" style="24" customWidth="1"/>
    <col min="13569" max="13569" width="6.140625" style="24" customWidth="1"/>
    <col min="13570" max="13570" width="5.7109375" style="24" customWidth="1"/>
    <col min="13571" max="13571" width="11.85546875" style="24" customWidth="1"/>
    <col min="13572" max="13572" width="11.28515625" style="24" customWidth="1"/>
    <col min="13573" max="13573" width="2" style="24" customWidth="1"/>
    <col min="13574" max="13574" width="13" style="24" customWidth="1"/>
    <col min="13575" max="13575" width="9.7109375" style="24" customWidth="1"/>
    <col min="13576" max="13576" width="6.28515625" style="24" customWidth="1"/>
    <col min="13577" max="13577" width="3.140625" style="24"/>
    <col min="13578" max="13578" width="8.85546875" style="24" customWidth="1"/>
    <col min="13579" max="13579" width="4.85546875" style="24" customWidth="1"/>
    <col min="13580" max="13580" width="6.140625" style="24" customWidth="1"/>
    <col min="13581" max="13581" width="7.140625" style="24" customWidth="1"/>
    <col min="13582" max="13582" width="11.85546875" style="24" customWidth="1"/>
    <col min="13583" max="13583" width="12.42578125" style="24" customWidth="1"/>
    <col min="13584" max="13584" width="2.28515625" style="24" customWidth="1"/>
    <col min="13585" max="13585" width="13.7109375" style="24" customWidth="1"/>
    <col min="13586" max="13586" width="8.85546875" style="24" customWidth="1"/>
    <col min="13587" max="13813" width="3.140625" style="24"/>
    <col min="13814" max="13814" width="11.7109375" style="24" customWidth="1"/>
    <col min="13815" max="13815" width="7.85546875" style="24" customWidth="1"/>
    <col min="13816" max="13816" width="2.42578125" style="24" customWidth="1"/>
    <col min="13817" max="13817" width="4.28515625" style="24" customWidth="1"/>
    <col min="13818" max="13818" width="2.28515625" style="24" customWidth="1"/>
    <col min="13819" max="13819" width="11.5703125" style="24" customWidth="1"/>
    <col min="13820" max="13820" width="3.140625" style="24"/>
    <col min="13821" max="13821" width="2.7109375" style="24" customWidth="1"/>
    <col min="13822" max="13822" width="9.28515625" style="24" customWidth="1"/>
    <col min="13823" max="13823" width="8.85546875" style="24" customWidth="1"/>
    <col min="13824" max="13824" width="7.5703125" style="24" customWidth="1"/>
    <col min="13825" max="13825" width="6.140625" style="24" customWidth="1"/>
    <col min="13826" max="13826" width="5.7109375" style="24" customWidth="1"/>
    <col min="13827" max="13827" width="11.85546875" style="24" customWidth="1"/>
    <col min="13828" max="13828" width="11.28515625" style="24" customWidth="1"/>
    <col min="13829" max="13829" width="2" style="24" customWidth="1"/>
    <col min="13830" max="13830" width="13" style="24" customWidth="1"/>
    <col min="13831" max="13831" width="9.7109375" style="24" customWidth="1"/>
    <col min="13832" max="13832" width="6.28515625" style="24" customWidth="1"/>
    <col min="13833" max="13833" width="3.140625" style="24"/>
    <col min="13834" max="13834" width="8.85546875" style="24" customWidth="1"/>
    <col min="13835" max="13835" width="4.85546875" style="24" customWidth="1"/>
    <col min="13836" max="13836" width="6.140625" style="24" customWidth="1"/>
    <col min="13837" max="13837" width="7.140625" style="24" customWidth="1"/>
    <col min="13838" max="13838" width="11.85546875" style="24" customWidth="1"/>
    <col min="13839" max="13839" width="12.42578125" style="24" customWidth="1"/>
    <col min="13840" max="13840" width="2.28515625" style="24" customWidth="1"/>
    <col min="13841" max="13841" width="13.7109375" style="24" customWidth="1"/>
    <col min="13842" max="13842" width="8.85546875" style="24" customWidth="1"/>
    <col min="13843" max="14069" width="3.140625" style="24"/>
    <col min="14070" max="14070" width="11.7109375" style="24" customWidth="1"/>
    <col min="14071" max="14071" width="7.85546875" style="24" customWidth="1"/>
    <col min="14072" max="14072" width="2.42578125" style="24" customWidth="1"/>
    <col min="14073" max="14073" width="4.28515625" style="24" customWidth="1"/>
    <col min="14074" max="14074" width="2.28515625" style="24" customWidth="1"/>
    <col min="14075" max="14075" width="11.5703125" style="24" customWidth="1"/>
    <col min="14076" max="14076" width="3.140625" style="24"/>
    <col min="14077" max="14077" width="2.7109375" style="24" customWidth="1"/>
    <col min="14078" max="14078" width="9.28515625" style="24" customWidth="1"/>
    <col min="14079" max="14079" width="8.85546875" style="24" customWidth="1"/>
    <col min="14080" max="14080" width="7.5703125" style="24" customWidth="1"/>
    <col min="14081" max="14081" width="6.140625" style="24" customWidth="1"/>
    <col min="14082" max="14082" width="5.7109375" style="24" customWidth="1"/>
    <col min="14083" max="14083" width="11.85546875" style="24" customWidth="1"/>
    <col min="14084" max="14084" width="11.28515625" style="24" customWidth="1"/>
    <col min="14085" max="14085" width="2" style="24" customWidth="1"/>
    <col min="14086" max="14086" width="13" style="24" customWidth="1"/>
    <col min="14087" max="14087" width="9.7109375" style="24" customWidth="1"/>
    <col min="14088" max="14088" width="6.28515625" style="24" customWidth="1"/>
    <col min="14089" max="14089" width="3.140625" style="24"/>
    <col min="14090" max="14090" width="8.85546875" style="24" customWidth="1"/>
    <col min="14091" max="14091" width="4.85546875" style="24" customWidth="1"/>
    <col min="14092" max="14092" width="6.140625" style="24" customWidth="1"/>
    <col min="14093" max="14093" width="7.140625" style="24" customWidth="1"/>
    <col min="14094" max="14094" width="11.85546875" style="24" customWidth="1"/>
    <col min="14095" max="14095" width="12.42578125" style="24" customWidth="1"/>
    <col min="14096" max="14096" width="2.28515625" style="24" customWidth="1"/>
    <col min="14097" max="14097" width="13.7109375" style="24" customWidth="1"/>
    <col min="14098" max="14098" width="8.85546875" style="24" customWidth="1"/>
    <col min="14099" max="14325" width="3.140625" style="24"/>
    <col min="14326" max="14326" width="11.7109375" style="24" customWidth="1"/>
    <col min="14327" max="14327" width="7.85546875" style="24" customWidth="1"/>
    <col min="14328" max="14328" width="2.42578125" style="24" customWidth="1"/>
    <col min="14329" max="14329" width="4.28515625" style="24" customWidth="1"/>
    <col min="14330" max="14330" width="2.28515625" style="24" customWidth="1"/>
    <col min="14331" max="14331" width="11.5703125" style="24" customWidth="1"/>
    <col min="14332" max="14332" width="3.140625" style="24"/>
    <col min="14333" max="14333" width="2.7109375" style="24" customWidth="1"/>
    <col min="14334" max="14334" width="9.28515625" style="24" customWidth="1"/>
    <col min="14335" max="14335" width="8.85546875" style="24" customWidth="1"/>
    <col min="14336" max="14336" width="7.5703125" style="24" customWidth="1"/>
    <col min="14337" max="14337" width="6.140625" style="24" customWidth="1"/>
    <col min="14338" max="14338" width="5.7109375" style="24" customWidth="1"/>
    <col min="14339" max="14339" width="11.85546875" style="24" customWidth="1"/>
    <col min="14340" max="14340" width="11.28515625" style="24" customWidth="1"/>
    <col min="14341" max="14341" width="2" style="24" customWidth="1"/>
    <col min="14342" max="14342" width="13" style="24" customWidth="1"/>
    <col min="14343" max="14343" width="9.7109375" style="24" customWidth="1"/>
    <col min="14344" max="14344" width="6.28515625" style="24" customWidth="1"/>
    <col min="14345" max="14345" width="3.140625" style="24"/>
    <col min="14346" max="14346" width="8.85546875" style="24" customWidth="1"/>
    <col min="14347" max="14347" width="4.85546875" style="24" customWidth="1"/>
    <col min="14348" max="14348" width="6.140625" style="24" customWidth="1"/>
    <col min="14349" max="14349" width="7.140625" style="24" customWidth="1"/>
    <col min="14350" max="14350" width="11.85546875" style="24" customWidth="1"/>
    <col min="14351" max="14351" width="12.42578125" style="24" customWidth="1"/>
    <col min="14352" max="14352" width="2.28515625" style="24" customWidth="1"/>
    <col min="14353" max="14353" width="13.7109375" style="24" customWidth="1"/>
    <col min="14354" max="14354" width="8.85546875" style="24" customWidth="1"/>
    <col min="14355" max="14581" width="3.140625" style="24"/>
    <col min="14582" max="14582" width="11.7109375" style="24" customWidth="1"/>
    <col min="14583" max="14583" width="7.85546875" style="24" customWidth="1"/>
    <col min="14584" max="14584" width="2.42578125" style="24" customWidth="1"/>
    <col min="14585" max="14585" width="4.28515625" style="24" customWidth="1"/>
    <col min="14586" max="14586" width="2.28515625" style="24" customWidth="1"/>
    <col min="14587" max="14587" width="11.5703125" style="24" customWidth="1"/>
    <col min="14588" max="14588" width="3.140625" style="24"/>
    <col min="14589" max="14589" width="2.7109375" style="24" customWidth="1"/>
    <col min="14590" max="14590" width="9.28515625" style="24" customWidth="1"/>
    <col min="14591" max="14591" width="8.85546875" style="24" customWidth="1"/>
    <col min="14592" max="14592" width="7.5703125" style="24" customWidth="1"/>
    <col min="14593" max="14593" width="6.140625" style="24" customWidth="1"/>
    <col min="14594" max="14594" width="5.7109375" style="24" customWidth="1"/>
    <col min="14595" max="14595" width="11.85546875" style="24" customWidth="1"/>
    <col min="14596" max="14596" width="11.28515625" style="24" customWidth="1"/>
    <col min="14597" max="14597" width="2" style="24" customWidth="1"/>
    <col min="14598" max="14598" width="13" style="24" customWidth="1"/>
    <col min="14599" max="14599" width="9.7109375" style="24" customWidth="1"/>
    <col min="14600" max="14600" width="6.28515625" style="24" customWidth="1"/>
    <col min="14601" max="14601" width="3.140625" style="24"/>
    <col min="14602" max="14602" width="8.85546875" style="24" customWidth="1"/>
    <col min="14603" max="14603" width="4.85546875" style="24" customWidth="1"/>
    <col min="14604" max="14604" width="6.140625" style="24" customWidth="1"/>
    <col min="14605" max="14605" width="7.140625" style="24" customWidth="1"/>
    <col min="14606" max="14606" width="11.85546875" style="24" customWidth="1"/>
    <col min="14607" max="14607" width="12.42578125" style="24" customWidth="1"/>
    <col min="14608" max="14608" width="2.28515625" style="24" customWidth="1"/>
    <col min="14609" max="14609" width="13.7109375" style="24" customWidth="1"/>
    <col min="14610" max="14610" width="8.85546875" style="24" customWidth="1"/>
    <col min="14611" max="14837" width="3.140625" style="24"/>
    <col min="14838" max="14838" width="11.7109375" style="24" customWidth="1"/>
    <col min="14839" max="14839" width="7.85546875" style="24" customWidth="1"/>
    <col min="14840" max="14840" width="2.42578125" style="24" customWidth="1"/>
    <col min="14841" max="14841" width="4.28515625" style="24" customWidth="1"/>
    <col min="14842" max="14842" width="2.28515625" style="24" customWidth="1"/>
    <col min="14843" max="14843" width="11.5703125" style="24" customWidth="1"/>
    <col min="14844" max="14844" width="3.140625" style="24"/>
    <col min="14845" max="14845" width="2.7109375" style="24" customWidth="1"/>
    <col min="14846" max="14846" width="9.28515625" style="24" customWidth="1"/>
    <col min="14847" max="14847" width="8.85546875" style="24" customWidth="1"/>
    <col min="14848" max="14848" width="7.5703125" style="24" customWidth="1"/>
    <col min="14849" max="14849" width="6.140625" style="24" customWidth="1"/>
    <col min="14850" max="14850" width="5.7109375" style="24" customWidth="1"/>
    <col min="14851" max="14851" width="11.85546875" style="24" customWidth="1"/>
    <col min="14852" max="14852" width="11.28515625" style="24" customWidth="1"/>
    <col min="14853" max="14853" width="2" style="24" customWidth="1"/>
    <col min="14854" max="14854" width="13" style="24" customWidth="1"/>
    <col min="14855" max="14855" width="9.7109375" style="24" customWidth="1"/>
    <col min="14856" max="14856" width="6.28515625" style="24" customWidth="1"/>
    <col min="14857" max="14857" width="3.140625" style="24"/>
    <col min="14858" max="14858" width="8.85546875" style="24" customWidth="1"/>
    <col min="14859" max="14859" width="4.85546875" style="24" customWidth="1"/>
    <col min="14860" max="14860" width="6.140625" style="24" customWidth="1"/>
    <col min="14861" max="14861" width="7.140625" style="24" customWidth="1"/>
    <col min="14862" max="14862" width="11.85546875" style="24" customWidth="1"/>
    <col min="14863" max="14863" width="12.42578125" style="24" customWidth="1"/>
    <col min="14864" max="14864" width="2.28515625" style="24" customWidth="1"/>
    <col min="14865" max="14865" width="13.7109375" style="24" customWidth="1"/>
    <col min="14866" max="14866" width="8.85546875" style="24" customWidth="1"/>
    <col min="14867" max="15093" width="3.140625" style="24"/>
    <col min="15094" max="15094" width="11.7109375" style="24" customWidth="1"/>
    <col min="15095" max="15095" width="7.85546875" style="24" customWidth="1"/>
    <col min="15096" max="15096" width="2.42578125" style="24" customWidth="1"/>
    <col min="15097" max="15097" width="4.28515625" style="24" customWidth="1"/>
    <col min="15098" max="15098" width="2.28515625" style="24" customWidth="1"/>
    <col min="15099" max="15099" width="11.5703125" style="24" customWidth="1"/>
    <col min="15100" max="15100" width="3.140625" style="24"/>
    <col min="15101" max="15101" width="2.7109375" style="24" customWidth="1"/>
    <col min="15102" max="15102" width="9.28515625" style="24" customWidth="1"/>
    <col min="15103" max="15103" width="8.85546875" style="24" customWidth="1"/>
    <col min="15104" max="15104" width="7.5703125" style="24" customWidth="1"/>
    <col min="15105" max="15105" width="6.140625" style="24" customWidth="1"/>
    <col min="15106" max="15106" width="5.7109375" style="24" customWidth="1"/>
    <col min="15107" max="15107" width="11.85546875" style="24" customWidth="1"/>
    <col min="15108" max="15108" width="11.28515625" style="24" customWidth="1"/>
    <col min="15109" max="15109" width="2" style="24" customWidth="1"/>
    <col min="15110" max="15110" width="13" style="24" customWidth="1"/>
    <col min="15111" max="15111" width="9.7109375" style="24" customWidth="1"/>
    <col min="15112" max="15112" width="6.28515625" style="24" customWidth="1"/>
    <col min="15113" max="15113" width="3.140625" style="24"/>
    <col min="15114" max="15114" width="8.85546875" style="24" customWidth="1"/>
    <col min="15115" max="15115" width="4.85546875" style="24" customWidth="1"/>
    <col min="15116" max="15116" width="6.140625" style="24" customWidth="1"/>
    <col min="15117" max="15117" width="7.140625" style="24" customWidth="1"/>
    <col min="15118" max="15118" width="11.85546875" style="24" customWidth="1"/>
    <col min="15119" max="15119" width="12.42578125" style="24" customWidth="1"/>
    <col min="15120" max="15120" width="2.28515625" style="24" customWidth="1"/>
    <col min="15121" max="15121" width="13.7109375" style="24" customWidth="1"/>
    <col min="15122" max="15122" width="8.85546875" style="24" customWidth="1"/>
    <col min="15123" max="15349" width="3.140625" style="24"/>
    <col min="15350" max="15350" width="11.7109375" style="24" customWidth="1"/>
    <col min="15351" max="15351" width="7.85546875" style="24" customWidth="1"/>
    <col min="15352" max="15352" width="2.42578125" style="24" customWidth="1"/>
    <col min="15353" max="15353" width="4.28515625" style="24" customWidth="1"/>
    <col min="15354" max="15354" width="2.28515625" style="24" customWidth="1"/>
    <col min="15355" max="15355" width="11.5703125" style="24" customWidth="1"/>
    <col min="15356" max="15356" width="3.140625" style="24"/>
    <col min="15357" max="15357" width="2.7109375" style="24" customWidth="1"/>
    <col min="15358" max="15358" width="9.28515625" style="24" customWidth="1"/>
    <col min="15359" max="15359" width="8.85546875" style="24" customWidth="1"/>
    <col min="15360" max="15360" width="7.5703125" style="24" customWidth="1"/>
    <col min="15361" max="15361" width="6.140625" style="24" customWidth="1"/>
    <col min="15362" max="15362" width="5.7109375" style="24" customWidth="1"/>
    <col min="15363" max="15363" width="11.85546875" style="24" customWidth="1"/>
    <col min="15364" max="15364" width="11.28515625" style="24" customWidth="1"/>
    <col min="15365" max="15365" width="2" style="24" customWidth="1"/>
    <col min="15366" max="15366" width="13" style="24" customWidth="1"/>
    <col min="15367" max="15367" width="9.7109375" style="24" customWidth="1"/>
    <col min="15368" max="15368" width="6.28515625" style="24" customWidth="1"/>
    <col min="15369" max="15369" width="3.140625" style="24"/>
    <col min="15370" max="15370" width="8.85546875" style="24" customWidth="1"/>
    <col min="15371" max="15371" width="4.85546875" style="24" customWidth="1"/>
    <col min="15372" max="15372" width="6.140625" style="24" customWidth="1"/>
    <col min="15373" max="15373" width="7.140625" style="24" customWidth="1"/>
    <col min="15374" max="15374" width="11.85546875" style="24" customWidth="1"/>
    <col min="15375" max="15375" width="12.42578125" style="24" customWidth="1"/>
    <col min="15376" max="15376" width="2.28515625" style="24" customWidth="1"/>
    <col min="15377" max="15377" width="13.7109375" style="24" customWidth="1"/>
    <col min="15378" max="15378" width="8.85546875" style="24" customWidth="1"/>
    <col min="15379" max="15605" width="3.140625" style="24"/>
    <col min="15606" max="15606" width="11.7109375" style="24" customWidth="1"/>
    <col min="15607" max="15607" width="7.85546875" style="24" customWidth="1"/>
    <col min="15608" max="15608" width="2.42578125" style="24" customWidth="1"/>
    <col min="15609" max="15609" width="4.28515625" style="24" customWidth="1"/>
    <col min="15610" max="15610" width="2.28515625" style="24" customWidth="1"/>
    <col min="15611" max="15611" width="11.5703125" style="24" customWidth="1"/>
    <col min="15612" max="15612" width="3.140625" style="24"/>
    <col min="15613" max="15613" width="2.7109375" style="24" customWidth="1"/>
    <col min="15614" max="15614" width="9.28515625" style="24" customWidth="1"/>
    <col min="15615" max="15615" width="8.85546875" style="24" customWidth="1"/>
    <col min="15616" max="15616" width="7.5703125" style="24" customWidth="1"/>
    <col min="15617" max="15617" width="6.140625" style="24" customWidth="1"/>
    <col min="15618" max="15618" width="5.7109375" style="24" customWidth="1"/>
    <col min="15619" max="15619" width="11.85546875" style="24" customWidth="1"/>
    <col min="15620" max="15620" width="11.28515625" style="24" customWidth="1"/>
    <col min="15621" max="15621" width="2" style="24" customWidth="1"/>
    <col min="15622" max="15622" width="13" style="24" customWidth="1"/>
    <col min="15623" max="15623" width="9.7109375" style="24" customWidth="1"/>
    <col min="15624" max="15624" width="6.28515625" style="24" customWidth="1"/>
    <col min="15625" max="15625" width="3.140625" style="24"/>
    <col min="15626" max="15626" width="8.85546875" style="24" customWidth="1"/>
    <col min="15627" max="15627" width="4.85546875" style="24" customWidth="1"/>
    <col min="15628" max="15628" width="6.140625" style="24" customWidth="1"/>
    <col min="15629" max="15629" width="7.140625" style="24" customWidth="1"/>
    <col min="15630" max="15630" width="11.85546875" style="24" customWidth="1"/>
    <col min="15631" max="15631" width="12.42578125" style="24" customWidth="1"/>
    <col min="15632" max="15632" width="2.28515625" style="24" customWidth="1"/>
    <col min="15633" max="15633" width="13.7109375" style="24" customWidth="1"/>
    <col min="15634" max="15634" width="8.85546875" style="24" customWidth="1"/>
    <col min="15635" max="15861" width="3.140625" style="24"/>
    <col min="15862" max="15862" width="11.7109375" style="24" customWidth="1"/>
    <col min="15863" max="15863" width="7.85546875" style="24" customWidth="1"/>
    <col min="15864" max="15864" width="2.42578125" style="24" customWidth="1"/>
    <col min="15865" max="15865" width="4.28515625" style="24" customWidth="1"/>
    <col min="15866" max="15866" width="2.28515625" style="24" customWidth="1"/>
    <col min="15867" max="15867" width="11.5703125" style="24" customWidth="1"/>
    <col min="15868" max="15868" width="3.140625" style="24"/>
    <col min="15869" max="15869" width="2.7109375" style="24" customWidth="1"/>
    <col min="15870" max="15870" width="9.28515625" style="24" customWidth="1"/>
    <col min="15871" max="15871" width="8.85546875" style="24" customWidth="1"/>
    <col min="15872" max="15872" width="7.5703125" style="24" customWidth="1"/>
    <col min="15873" max="15873" width="6.140625" style="24" customWidth="1"/>
    <col min="15874" max="15874" width="5.7109375" style="24" customWidth="1"/>
    <col min="15875" max="15875" width="11.85546875" style="24" customWidth="1"/>
    <col min="15876" max="15876" width="11.28515625" style="24" customWidth="1"/>
    <col min="15877" max="15877" width="2" style="24" customWidth="1"/>
    <col min="15878" max="15878" width="13" style="24" customWidth="1"/>
    <col min="15879" max="15879" width="9.7109375" style="24" customWidth="1"/>
    <col min="15880" max="15880" width="6.28515625" style="24" customWidth="1"/>
    <col min="15881" max="15881" width="3.140625" style="24"/>
    <col min="15882" max="15882" width="8.85546875" style="24" customWidth="1"/>
    <col min="15883" max="15883" width="4.85546875" style="24" customWidth="1"/>
    <col min="15884" max="15884" width="6.140625" style="24" customWidth="1"/>
    <col min="15885" max="15885" width="7.140625" style="24" customWidth="1"/>
    <col min="15886" max="15886" width="11.85546875" style="24" customWidth="1"/>
    <col min="15887" max="15887" width="12.42578125" style="24" customWidth="1"/>
    <col min="15888" max="15888" width="2.28515625" style="24" customWidth="1"/>
    <col min="15889" max="15889" width="13.7109375" style="24" customWidth="1"/>
    <col min="15890" max="15890" width="8.85546875" style="24" customWidth="1"/>
    <col min="15891" max="16117" width="3.140625" style="24"/>
    <col min="16118" max="16118" width="11.7109375" style="24" customWidth="1"/>
    <col min="16119" max="16119" width="7.85546875" style="24" customWidth="1"/>
    <col min="16120" max="16120" width="2.42578125" style="24" customWidth="1"/>
    <col min="16121" max="16121" width="4.28515625" style="24" customWidth="1"/>
    <col min="16122" max="16122" width="2.28515625" style="24" customWidth="1"/>
    <col min="16123" max="16123" width="11.5703125" style="24" customWidth="1"/>
    <col min="16124" max="16124" width="3.140625" style="24"/>
    <col min="16125" max="16125" width="2.7109375" style="24" customWidth="1"/>
    <col min="16126" max="16126" width="9.28515625" style="24" customWidth="1"/>
    <col min="16127" max="16127" width="8.85546875" style="24" customWidth="1"/>
    <col min="16128" max="16128" width="7.5703125" style="24" customWidth="1"/>
    <col min="16129" max="16129" width="6.140625" style="24" customWidth="1"/>
    <col min="16130" max="16130" width="5.7109375" style="24" customWidth="1"/>
    <col min="16131" max="16131" width="11.85546875" style="24" customWidth="1"/>
    <col min="16132" max="16132" width="11.28515625" style="24" customWidth="1"/>
    <col min="16133" max="16133" width="2" style="24" customWidth="1"/>
    <col min="16134" max="16134" width="13" style="24" customWidth="1"/>
    <col min="16135" max="16135" width="9.7109375" style="24" customWidth="1"/>
    <col min="16136" max="16136" width="6.28515625" style="24" customWidth="1"/>
    <col min="16137" max="16137" width="3.140625" style="24"/>
    <col min="16138" max="16138" width="8.85546875" style="24" customWidth="1"/>
    <col min="16139" max="16139" width="4.85546875" style="24" customWidth="1"/>
    <col min="16140" max="16140" width="6.140625" style="24" customWidth="1"/>
    <col min="16141" max="16141" width="7.140625" style="24" customWidth="1"/>
    <col min="16142" max="16142" width="11.85546875" style="24" customWidth="1"/>
    <col min="16143" max="16143" width="12.42578125" style="24" customWidth="1"/>
    <col min="16144" max="16144" width="2.28515625" style="24" customWidth="1"/>
    <col min="16145" max="16145" width="13.7109375" style="24" customWidth="1"/>
    <col min="16146" max="16146" width="8.85546875" style="24" customWidth="1"/>
    <col min="16147" max="16384" width="3.140625" style="24"/>
  </cols>
  <sheetData>
    <row r="1" spans="1:19" ht="15" customHeight="1">
      <c r="A1" s="24" t="s">
        <v>73</v>
      </c>
      <c r="B1" s="24" t="s">
        <v>58</v>
      </c>
      <c r="C1" s="51" t="s">
        <v>74</v>
      </c>
      <c r="D1" s="318" t="str">
        <f>'Cubicle Worksheet'!$K$4</f>
        <v>UVU HP Bldg (Lakeside Campus) - Cubical Curtains</v>
      </c>
      <c r="E1" s="319"/>
      <c r="F1" s="319"/>
      <c r="G1" s="319"/>
      <c r="H1" s="320"/>
      <c r="I1" s="53">
        <f>'Cubicle Worksheet'!$AG$5</f>
        <v>0</v>
      </c>
      <c r="J1" s="25"/>
      <c r="L1" s="286" t="str">
        <f>'Cubicle Worksheet'!$K$4</f>
        <v>UVU HP Bldg (Lakeside Campus) - Cubical Curtains</v>
      </c>
      <c r="M1" s="287"/>
      <c r="N1" s="287"/>
      <c r="O1" s="288"/>
      <c r="P1" s="286" t="str">
        <f>'Cubicle Worksheet'!$K$4</f>
        <v>UVU HP Bldg (Lakeside Campus) - Cubical Curtains</v>
      </c>
      <c r="Q1" s="287"/>
      <c r="R1" s="287"/>
      <c r="S1" s="288"/>
    </row>
    <row r="2" spans="1:19" ht="15" customHeight="1">
      <c r="C2" s="51" t="s">
        <v>75</v>
      </c>
      <c r="D2" s="327">
        <f>'Cubicle Worksheet'!$Q16</f>
        <v>236</v>
      </c>
      <c r="E2" s="328"/>
      <c r="F2" s="69" t="str">
        <f>IF('Cubicle Worksheet'!R16="W","widths"," ")</f>
        <v xml:space="preserve"> </v>
      </c>
      <c r="G2" s="69" t="s">
        <v>37</v>
      </c>
      <c r="H2" s="68">
        <f>'Cubicle Worksheet'!$T16</f>
        <v>105</v>
      </c>
      <c r="I2" s="53" t="str">
        <f>+IF('Cubicle Worksheet'!$Q$38=1,"Ship",IF('Cubicle Worksheet'!$Q$38=2,"Install",IF('Cubicle Worksheet'!$Q$38=3,"Deliver",IF('Cubicle Worksheet'!$Q$38=4,"Will Call"))))</f>
        <v>Install</v>
      </c>
      <c r="J2" s="26"/>
      <c r="L2" s="289" t="str">
        <f>$I$2</f>
        <v>Install</v>
      </c>
      <c r="M2" s="290"/>
      <c r="N2" s="291">
        <f>'Cubicle Worksheet'!$AG$5</f>
        <v>0</v>
      </c>
      <c r="O2" s="292"/>
      <c r="P2" s="289" t="str">
        <f>$I$2</f>
        <v>Install</v>
      </c>
      <c r="Q2" s="290"/>
      <c r="R2" s="291">
        <f>'Cubicle Worksheet'!$AG$5</f>
        <v>0</v>
      </c>
      <c r="S2" s="292"/>
    </row>
    <row r="3" spans="1:19" ht="15" customHeight="1">
      <c r="C3" s="51" t="s">
        <v>76</v>
      </c>
      <c r="D3" s="67">
        <f>IF('Cubicle Worksheet'!$U$9=TRUE,$D2,IF('Cubicle Worksheet'!$U$11=TRUE,$D2,IF('Cubicle Worksheet'!$U$10=TRUE,$D2,IF($I5="RR",$D2+4,$D2))))</f>
        <v>236</v>
      </c>
      <c r="E3" s="54" t="s">
        <v>37</v>
      </c>
      <c r="F3" s="55">
        <f>IF('Cubicle Worksheet'!$U$9=TRUE,($H2-$D9)+4,IF('Cubicle Worksheet'!$U$10=TRUE,$H2+7,IF('Cubicle Worksheet'!$B16&gt;0,($H2-$D9)+4," ")))</f>
        <v>73</v>
      </c>
      <c r="G3" s="54"/>
      <c r="H3" s="54"/>
      <c r="I3" s="56"/>
      <c r="L3" s="331" t="str">
        <f>$I7</f>
        <v>P1-1</v>
      </c>
      <c r="M3" s="332"/>
      <c r="N3" s="299" t="s">
        <v>145</v>
      </c>
      <c r="O3" s="300"/>
      <c r="P3" s="331" t="str">
        <f>$I7</f>
        <v>P1-1</v>
      </c>
      <c r="Q3" s="332"/>
      <c r="R3" s="299" t="s">
        <v>146</v>
      </c>
      <c r="S3" s="300"/>
    </row>
    <row r="4" spans="1:19" ht="15" customHeight="1">
      <c r="C4" s="57" t="str">
        <f>IF('Cubicle Worksheet'!$AA$10=TRUE,ROUNDUP('Cubicle Worksheet'!$Q16/'Cubicle Worksheet'!$AA$11,1)," ")</f>
        <v xml:space="preserve"> </v>
      </c>
      <c r="D4" s="69" t="str">
        <f>IF('Cubicle Worksheet'!$U$9=TRUE,"width", IF('Cubicle Worksheet'!$U$11=TRUE,"width",IF('Cubicle Worksheet'!$U$10=TRUE,"width",IF('Cubicle Worksheet'!$T16&gt;104,"width"," "))))</f>
        <v>width</v>
      </c>
      <c r="E4" s="54"/>
      <c r="F4" s="55"/>
      <c r="G4" s="54"/>
      <c r="H4" s="54"/>
      <c r="I4" s="56"/>
      <c r="L4" s="333"/>
      <c r="M4" s="334"/>
      <c r="N4" s="301"/>
      <c r="O4" s="302"/>
      <c r="P4" s="333"/>
      <c r="Q4" s="334"/>
      <c r="R4" s="301"/>
      <c r="S4" s="302"/>
    </row>
    <row r="5" spans="1:19" ht="15" customHeight="1" thickBot="1">
      <c r="C5" s="325">
        <f>'Cubicle Worksheet'!$W16</f>
        <v>0</v>
      </c>
      <c r="D5" s="326"/>
      <c r="E5" s="326"/>
      <c r="F5" s="326"/>
      <c r="G5" s="54"/>
      <c r="H5" s="50" t="str">
        <f>IF('Cubicle Worksheet'!$U$9=TRUE,"Panels","Widths")</f>
        <v>Widths</v>
      </c>
      <c r="I5" s="53">
        <f>IF('Cubicle Worksheet'!$U$9=TRUE,'Cubicle Worksheet'!$O16, IF('Cubicle Worksheet'!$U$11=TRUE,$D2,IF('Cubicle Worksheet'!$AA$10=TRUE,C4,IF('Cubicle Worksheet'!$U$10=TRUE,$D2,IF('Cubicle Worksheet'!$T16&gt;104,$D2,"RR")))))</f>
        <v>236</v>
      </c>
      <c r="L5" s="335"/>
      <c r="M5" s="336"/>
      <c r="N5" s="303"/>
      <c r="O5" s="304"/>
      <c r="P5" s="335"/>
      <c r="Q5" s="336"/>
      <c r="R5" s="303"/>
      <c r="S5" s="304"/>
    </row>
    <row r="6" spans="1:19" ht="15" customHeight="1" thickBot="1">
      <c r="C6" s="59"/>
      <c r="D6" s="58"/>
      <c r="E6" s="54"/>
      <c r="F6" s="55"/>
      <c r="G6" s="54"/>
      <c r="H6" s="55"/>
      <c r="I6" s="56"/>
      <c r="L6" s="75"/>
      <c r="M6" s="70"/>
      <c r="N6" s="71"/>
      <c r="O6" s="74"/>
      <c r="P6" s="71"/>
      <c r="Q6" s="72"/>
      <c r="R6" s="73"/>
      <c r="S6" s="70"/>
    </row>
    <row r="7" spans="1:19" ht="15" customHeight="1">
      <c r="C7" s="52" t="s">
        <v>0</v>
      </c>
      <c r="D7" s="318" t="str">
        <f>'Cubicle Worksheet'!$A16</f>
        <v>Lab East</v>
      </c>
      <c r="E7" s="319"/>
      <c r="F7" s="319"/>
      <c r="G7" s="319"/>
      <c r="H7" s="320"/>
      <c r="I7" s="337" t="str">
        <f>'Cubicle Worksheet'!$X16</f>
        <v>P1-1</v>
      </c>
      <c r="L7" s="286" t="str">
        <f>'Cubicle Worksheet'!$K$4</f>
        <v>UVU HP Bldg (Lakeside Campus) - Cubical Curtains</v>
      </c>
      <c r="M7" s="287"/>
      <c r="N7" s="287"/>
      <c r="O7" s="288"/>
      <c r="P7" s="286" t="str">
        <f>'Cubicle Worksheet'!$K$4</f>
        <v>UVU HP Bldg (Lakeside Campus) - Cubical Curtains</v>
      </c>
      <c r="Q7" s="287"/>
      <c r="R7" s="287"/>
      <c r="S7" s="288"/>
    </row>
    <row r="8" spans="1:19" ht="15" customHeight="1">
      <c r="C8" s="51" t="s">
        <v>141</v>
      </c>
      <c r="D8" s="318" t="str">
        <f>IF('Cubicle Worksheet'!$U$9=TRUE,"Double Snaps",IF('Cubicle Worksheet'!$U$11=TRUE,"Snap Tape"," "))</f>
        <v xml:space="preserve"> </v>
      </c>
      <c r="E8" s="319"/>
      <c r="F8" s="320"/>
      <c r="G8" s="54"/>
      <c r="H8" s="55"/>
      <c r="I8" s="338"/>
      <c r="L8" s="289" t="str">
        <f>$I$2</f>
        <v>Install</v>
      </c>
      <c r="M8" s="290"/>
      <c r="N8" s="291">
        <f>'Cubicle Worksheet'!$AG$5</f>
        <v>0</v>
      </c>
      <c r="O8" s="292"/>
      <c r="P8" s="289" t="str">
        <f>$I$2</f>
        <v>Install</v>
      </c>
      <c r="Q8" s="290"/>
      <c r="R8" s="291">
        <f>'Cubicle Worksheet'!$AG$5</f>
        <v>0</v>
      </c>
      <c r="S8" s="292"/>
    </row>
    <row r="9" spans="1:19" ht="15" customHeight="1">
      <c r="C9" s="51" t="s">
        <v>131</v>
      </c>
      <c r="D9" s="329">
        <f>IF('Cubicle Worksheet'!$U$9=TRUE,'Cubicle Worksheet'!$U16-4,'Cubicle Worksheet'!$U16)</f>
        <v>36</v>
      </c>
      <c r="E9" s="330"/>
      <c r="F9" s="62"/>
      <c r="G9" s="63"/>
      <c r="H9" s="64"/>
      <c r="I9" s="338"/>
      <c r="J9" s="28"/>
      <c r="L9" s="331" t="str">
        <f>$I7</f>
        <v>P1-1</v>
      </c>
      <c r="M9" s="332"/>
      <c r="N9" s="299" t="s">
        <v>147</v>
      </c>
      <c r="O9" s="300"/>
      <c r="P9" s="331" t="str">
        <f>$I7</f>
        <v>P1-1</v>
      </c>
      <c r="Q9" s="332"/>
      <c r="R9" s="299" t="s">
        <v>148</v>
      </c>
      <c r="S9" s="300"/>
    </row>
    <row r="10" spans="1:19" ht="15" customHeight="1">
      <c r="C10" s="51" t="s">
        <v>29</v>
      </c>
      <c r="D10" s="318" t="str">
        <f>'Cubicle Worksheet'!$S$13</f>
        <v>Design Craft - River Birch, Color: Willow</v>
      </c>
      <c r="E10" s="319"/>
      <c r="F10" s="319"/>
      <c r="G10" s="319"/>
      <c r="H10" s="320"/>
      <c r="I10" s="317"/>
      <c r="L10" s="333"/>
      <c r="M10" s="334"/>
      <c r="N10" s="301"/>
      <c r="O10" s="302"/>
      <c r="P10" s="333"/>
      <c r="Q10" s="334"/>
      <c r="R10" s="301"/>
      <c r="S10" s="302"/>
    </row>
    <row r="11" spans="1:19" ht="15" customHeight="1" thickBot="1">
      <c r="C11" s="60"/>
      <c r="D11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1" s="61"/>
      <c r="F11" s="61"/>
      <c r="G11" s="65"/>
      <c r="H11" s="65"/>
      <c r="I11" s="66"/>
      <c r="L11" s="335"/>
      <c r="M11" s="336"/>
      <c r="N11" s="303"/>
      <c r="O11" s="304"/>
      <c r="P11" s="335"/>
      <c r="Q11" s="336"/>
      <c r="R11" s="303"/>
      <c r="S11" s="304"/>
    </row>
    <row r="12" spans="1:19" ht="15" customHeight="1"/>
    <row r="13" spans="1:19" ht="15" customHeight="1" thickBot="1"/>
    <row r="14" spans="1:19" ht="15" customHeight="1">
      <c r="A14" s="24" t="s">
        <v>78</v>
      </c>
      <c r="B14" s="24" t="s">
        <v>59</v>
      </c>
      <c r="C14" s="51" t="s">
        <v>74</v>
      </c>
      <c r="D14" s="318" t="str">
        <f>'Cubicle Worksheet'!$K$4</f>
        <v>UVU HP Bldg (Lakeside Campus) - Cubical Curtains</v>
      </c>
      <c r="E14" s="319"/>
      <c r="F14" s="319"/>
      <c r="G14" s="319"/>
      <c r="H14" s="320"/>
      <c r="I14" s="53">
        <f>'Cubicle Worksheet'!$AG$5</f>
        <v>0</v>
      </c>
      <c r="J14" s="25"/>
      <c r="L14" s="286" t="str">
        <f>'Cubicle Worksheet'!$K$4</f>
        <v>UVU HP Bldg (Lakeside Campus) - Cubical Curtains</v>
      </c>
      <c r="M14" s="287"/>
      <c r="N14" s="287"/>
      <c r="O14" s="288"/>
      <c r="P14" s="286" t="str">
        <f>'Cubicle Worksheet'!$K$4</f>
        <v>UVU HP Bldg (Lakeside Campus) - Cubical Curtains</v>
      </c>
      <c r="Q14" s="287"/>
      <c r="R14" s="287"/>
      <c r="S14" s="288"/>
    </row>
    <row r="15" spans="1:19" ht="15" customHeight="1">
      <c r="C15" s="51" t="s">
        <v>75</v>
      </c>
      <c r="D15" s="327">
        <f>'Cubicle Worksheet'!$Q17</f>
        <v>236</v>
      </c>
      <c r="E15" s="328"/>
      <c r="F15" s="69" t="str">
        <f>IF('Cubicle Worksheet'!R17="W","widths"," ")</f>
        <v xml:space="preserve"> </v>
      </c>
      <c r="G15" s="69" t="s">
        <v>37</v>
      </c>
      <c r="H15" s="68">
        <f>'Cubicle Worksheet'!$T17</f>
        <v>105</v>
      </c>
      <c r="I15" s="53" t="str">
        <f>+IF('Cubicle Worksheet'!$Q$38=1,"Ship",IF('Cubicle Worksheet'!$Q$38=2,"Install",IF('Cubicle Worksheet'!$Q$38=3,"Deliver",IF('Cubicle Worksheet'!$Q$38=4,"Will Call"))))</f>
        <v>Install</v>
      </c>
      <c r="J15" s="26"/>
      <c r="L15" s="289" t="str">
        <f>$I$2</f>
        <v>Install</v>
      </c>
      <c r="M15" s="290"/>
      <c r="N15" s="291">
        <f>'Cubicle Worksheet'!$AG$5</f>
        <v>0</v>
      </c>
      <c r="O15" s="292"/>
      <c r="P15" s="289" t="str">
        <f>$I$2</f>
        <v>Install</v>
      </c>
      <c r="Q15" s="290"/>
      <c r="R15" s="291">
        <f>'Cubicle Worksheet'!$AG$5</f>
        <v>0</v>
      </c>
      <c r="S15" s="292"/>
    </row>
    <row r="16" spans="1:19" ht="15" customHeight="1">
      <c r="C16" s="51" t="s">
        <v>76</v>
      </c>
      <c r="D16" s="67">
        <f>IF('Cubicle Worksheet'!$U$9=TRUE,$D15,IF('Cubicle Worksheet'!$U$11=TRUE,$D15,IF('Cubicle Worksheet'!$U$10=TRUE,$D15,IF($I18="RR",$D15+4,$D15))))</f>
        <v>236</v>
      </c>
      <c r="E16" s="54" t="s">
        <v>37</v>
      </c>
      <c r="F16" s="55">
        <f>IF('Cubicle Worksheet'!$U$9=TRUE,($H15-$D22)+4,IF('Cubicle Worksheet'!$U$10=TRUE,$H15+7,IF('Cubicle Worksheet'!$B17&gt;0,($H15-$D22)+4," ")))</f>
        <v>73</v>
      </c>
      <c r="G16" s="54"/>
      <c r="H16" s="54"/>
      <c r="I16" s="56"/>
      <c r="L16" s="331" t="str">
        <f>$I20</f>
        <v>P1-2</v>
      </c>
      <c r="M16" s="332"/>
      <c r="N16" s="299" t="s">
        <v>145</v>
      </c>
      <c r="O16" s="300"/>
      <c r="P16" s="331" t="str">
        <f>$I20</f>
        <v>P1-2</v>
      </c>
      <c r="Q16" s="332"/>
      <c r="R16" s="299" t="s">
        <v>146</v>
      </c>
      <c r="S16" s="300"/>
    </row>
    <row r="17" spans="1:19" ht="15" customHeight="1">
      <c r="C17" s="57" t="str">
        <f>IF('Cubicle Worksheet'!$AA$10=TRUE,ROUNDUP('Cubicle Worksheet'!$Q17/'Cubicle Worksheet'!$AA$11,1)," ")</f>
        <v xml:space="preserve"> </v>
      </c>
      <c r="D17" s="69" t="str">
        <f>IF('Cubicle Worksheet'!$U$9=TRUE,"width", IF('Cubicle Worksheet'!$U$11=TRUE,"width",IF('Cubicle Worksheet'!$U$10=TRUE,"width",IF('Cubicle Worksheet'!$T17&gt;104,"width"," "))))</f>
        <v>width</v>
      </c>
      <c r="E17" s="54"/>
      <c r="F17" s="55"/>
      <c r="G17" s="54"/>
      <c r="H17" s="54"/>
      <c r="I17" s="56"/>
      <c r="L17" s="333"/>
      <c r="M17" s="334"/>
      <c r="N17" s="301"/>
      <c r="O17" s="302"/>
      <c r="P17" s="333"/>
      <c r="Q17" s="334"/>
      <c r="R17" s="301"/>
      <c r="S17" s="302"/>
    </row>
    <row r="18" spans="1:19" ht="15" customHeight="1" thickBot="1">
      <c r="C18" s="325">
        <f>'Cubicle Worksheet'!$W17</f>
        <v>0</v>
      </c>
      <c r="D18" s="326"/>
      <c r="E18" s="326"/>
      <c r="F18" s="326"/>
      <c r="G18" s="54"/>
      <c r="H18" s="50" t="str">
        <f>IF('Cubicle Worksheet'!$U$9=TRUE,"Panels","Widths")</f>
        <v>Widths</v>
      </c>
      <c r="I18" s="53">
        <f>IF('Cubicle Worksheet'!$U$9=TRUE,'Cubicle Worksheet'!$O29, IF('Cubicle Worksheet'!$U$11=TRUE,$D15,IF('Cubicle Worksheet'!$AA$10=TRUE,C17,IF('Cubicle Worksheet'!$U$10=TRUE,$D15,IF('Cubicle Worksheet'!$T17&gt;104,$D15,"RR")))))</f>
        <v>236</v>
      </c>
      <c r="L18" s="335"/>
      <c r="M18" s="336"/>
      <c r="N18" s="303"/>
      <c r="O18" s="304"/>
      <c r="P18" s="335"/>
      <c r="Q18" s="336"/>
      <c r="R18" s="303"/>
      <c r="S18" s="304"/>
    </row>
    <row r="19" spans="1:19" ht="15" customHeight="1" thickBot="1">
      <c r="C19" s="59"/>
      <c r="D19" s="58"/>
      <c r="E19" s="54"/>
      <c r="F19" s="55"/>
      <c r="G19" s="54"/>
      <c r="H19" s="55"/>
      <c r="I19" s="56"/>
      <c r="L19" s="75"/>
      <c r="M19" s="70"/>
      <c r="N19" s="71"/>
      <c r="O19" s="74"/>
      <c r="P19" s="71"/>
      <c r="Q19" s="72"/>
      <c r="R19" s="73"/>
      <c r="S19" s="70"/>
    </row>
    <row r="20" spans="1:19" ht="15" customHeight="1">
      <c r="C20" s="52" t="s">
        <v>0</v>
      </c>
      <c r="D20" s="318" t="str">
        <f>'Cubicle Worksheet'!$A17</f>
        <v>Lab East</v>
      </c>
      <c r="E20" s="319"/>
      <c r="F20" s="319"/>
      <c r="G20" s="319"/>
      <c r="H20" s="320"/>
      <c r="I20" s="337" t="str">
        <f>'Cubicle Worksheet'!$X17</f>
        <v>P1-2</v>
      </c>
      <c r="L20" s="286" t="str">
        <f>'Cubicle Worksheet'!$K$4</f>
        <v>UVU HP Bldg (Lakeside Campus) - Cubical Curtains</v>
      </c>
      <c r="M20" s="287"/>
      <c r="N20" s="287"/>
      <c r="O20" s="288"/>
      <c r="P20" s="286" t="str">
        <f>'Cubicle Worksheet'!$K$4</f>
        <v>UVU HP Bldg (Lakeside Campus) - Cubical Curtains</v>
      </c>
      <c r="Q20" s="287"/>
      <c r="R20" s="287"/>
      <c r="S20" s="288"/>
    </row>
    <row r="21" spans="1:19" ht="15" customHeight="1">
      <c r="C21" s="51" t="s">
        <v>141</v>
      </c>
      <c r="D21" s="318" t="str">
        <f>IF('Cubicle Worksheet'!$U$9=TRUE,"Double Snaps",IF('Cubicle Worksheet'!$U$11=TRUE,"Snap Tape"," "))</f>
        <v xml:space="preserve"> </v>
      </c>
      <c r="E21" s="319"/>
      <c r="F21" s="320"/>
      <c r="G21" s="54"/>
      <c r="H21" s="55"/>
      <c r="I21" s="338"/>
      <c r="L21" s="289" t="str">
        <f>$I$2</f>
        <v>Install</v>
      </c>
      <c r="M21" s="290"/>
      <c r="N21" s="291">
        <f>'Cubicle Worksheet'!$AG$5</f>
        <v>0</v>
      </c>
      <c r="O21" s="292"/>
      <c r="P21" s="289" t="str">
        <f>$I$2</f>
        <v>Install</v>
      </c>
      <c r="Q21" s="290"/>
      <c r="R21" s="291">
        <f>'Cubicle Worksheet'!$AG$5</f>
        <v>0</v>
      </c>
      <c r="S21" s="292"/>
    </row>
    <row r="22" spans="1:19" ht="15" customHeight="1">
      <c r="C22" s="51" t="s">
        <v>131</v>
      </c>
      <c r="D22" s="329">
        <f>IF('Cubicle Worksheet'!$U$9=TRUE,'Cubicle Worksheet'!$U17-4,'Cubicle Worksheet'!$U17)</f>
        <v>36</v>
      </c>
      <c r="E22" s="330"/>
      <c r="F22" s="62"/>
      <c r="G22" s="63"/>
      <c r="H22" s="64"/>
      <c r="I22" s="338"/>
      <c r="J22" s="28"/>
      <c r="L22" s="331" t="str">
        <f>$I20</f>
        <v>P1-2</v>
      </c>
      <c r="M22" s="332"/>
      <c r="N22" s="299" t="s">
        <v>147</v>
      </c>
      <c r="O22" s="300"/>
      <c r="P22" s="331" t="str">
        <f>$I20</f>
        <v>P1-2</v>
      </c>
      <c r="Q22" s="332"/>
      <c r="R22" s="299" t="s">
        <v>148</v>
      </c>
      <c r="S22" s="300"/>
    </row>
    <row r="23" spans="1:19" ht="15" customHeight="1">
      <c r="C23" s="51" t="s">
        <v>29</v>
      </c>
      <c r="D23" s="318" t="str">
        <f>'Cubicle Worksheet'!$S$13</f>
        <v>Design Craft - River Birch, Color: Willow</v>
      </c>
      <c r="E23" s="319"/>
      <c r="F23" s="319"/>
      <c r="G23" s="319"/>
      <c r="H23" s="320"/>
      <c r="I23" s="317"/>
      <c r="L23" s="333"/>
      <c r="M23" s="334"/>
      <c r="N23" s="301"/>
      <c r="O23" s="302"/>
      <c r="P23" s="333"/>
      <c r="Q23" s="334"/>
      <c r="R23" s="301"/>
      <c r="S23" s="302"/>
    </row>
    <row r="24" spans="1:19" ht="15" customHeight="1" thickBot="1">
      <c r="C24" s="60"/>
      <c r="D24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24" s="61"/>
      <c r="F24" s="61"/>
      <c r="G24" s="65"/>
      <c r="H24" s="65"/>
      <c r="I24" s="66"/>
      <c r="L24" s="335"/>
      <c r="M24" s="336"/>
      <c r="N24" s="303"/>
      <c r="O24" s="304"/>
      <c r="P24" s="335"/>
      <c r="Q24" s="336"/>
      <c r="R24" s="303"/>
      <c r="S24" s="304"/>
    </row>
    <row r="25" spans="1:19" ht="15" customHeight="1"/>
    <row r="26" spans="1:19" ht="15" customHeight="1" thickBot="1"/>
    <row r="27" spans="1:19" ht="15" customHeight="1">
      <c r="A27" s="24" t="s">
        <v>79</v>
      </c>
      <c r="B27" s="24" t="s">
        <v>60</v>
      </c>
      <c r="C27" s="51" t="s">
        <v>74</v>
      </c>
      <c r="D27" s="318" t="str">
        <f>'Cubicle Worksheet'!$K$4</f>
        <v>UVU HP Bldg (Lakeside Campus) - Cubical Curtains</v>
      </c>
      <c r="E27" s="319"/>
      <c r="F27" s="319"/>
      <c r="G27" s="319"/>
      <c r="H27" s="320"/>
      <c r="I27" s="53">
        <f>'Cubicle Worksheet'!$AG$5</f>
        <v>0</v>
      </c>
      <c r="J27" s="25"/>
      <c r="L27" s="286" t="str">
        <f>'Cubicle Worksheet'!$K$4</f>
        <v>UVU HP Bldg (Lakeside Campus) - Cubical Curtains</v>
      </c>
      <c r="M27" s="287"/>
      <c r="N27" s="287"/>
      <c r="O27" s="288"/>
      <c r="P27" s="286" t="str">
        <f>'Cubicle Worksheet'!$K$4</f>
        <v>UVU HP Bldg (Lakeside Campus) - Cubical Curtains</v>
      </c>
      <c r="Q27" s="287"/>
      <c r="R27" s="287"/>
      <c r="S27" s="288"/>
    </row>
    <row r="28" spans="1:19" ht="15" customHeight="1">
      <c r="C28" s="51" t="s">
        <v>75</v>
      </c>
      <c r="D28" s="327">
        <f>'Cubicle Worksheet'!$Q18</f>
        <v>322</v>
      </c>
      <c r="E28" s="328"/>
      <c r="F28" s="69" t="str">
        <f>IF('Cubicle Worksheet'!R18="W","widths"," ")</f>
        <v xml:space="preserve"> </v>
      </c>
      <c r="G28" s="69" t="s">
        <v>37</v>
      </c>
      <c r="H28" s="68">
        <f>'Cubicle Worksheet'!$T18</f>
        <v>105</v>
      </c>
      <c r="I28" s="53" t="str">
        <f>+IF('Cubicle Worksheet'!$Q$38=1,"Ship",IF('Cubicle Worksheet'!$Q$38=2,"Install",IF('Cubicle Worksheet'!$Q$38=3,"Deliver",IF('Cubicle Worksheet'!$Q$38=4,"Will Call"))))</f>
        <v>Install</v>
      </c>
      <c r="J28" s="26"/>
      <c r="L28" s="289" t="str">
        <f>$I$2</f>
        <v>Install</v>
      </c>
      <c r="M28" s="290"/>
      <c r="N28" s="291">
        <f>'Cubicle Worksheet'!$AG$5</f>
        <v>0</v>
      </c>
      <c r="O28" s="292"/>
      <c r="P28" s="289" t="str">
        <f>$I$2</f>
        <v>Install</v>
      </c>
      <c r="Q28" s="290"/>
      <c r="R28" s="291">
        <f>'Cubicle Worksheet'!$AG$5</f>
        <v>0</v>
      </c>
      <c r="S28" s="292"/>
    </row>
    <row r="29" spans="1:19" ht="15" customHeight="1">
      <c r="C29" s="51" t="s">
        <v>76</v>
      </c>
      <c r="D29" s="67">
        <f>IF('Cubicle Worksheet'!$U$9=TRUE,$D28,IF('Cubicle Worksheet'!$U$11=TRUE,$D28,IF('Cubicle Worksheet'!$U$10=TRUE,$D28,IF($I31="RR",$D28+4,$D28))))</f>
        <v>322</v>
      </c>
      <c r="E29" s="54" t="s">
        <v>37</v>
      </c>
      <c r="F29" s="55">
        <f>IF('Cubicle Worksheet'!$U$9=TRUE,($H28-$D35)+4,IF('Cubicle Worksheet'!$U$10=TRUE,$H28+7,IF('Cubicle Worksheet'!$B18&gt;0,($H28-$D35)+4," ")))</f>
        <v>73</v>
      </c>
      <c r="G29" s="54"/>
      <c r="H29" s="54"/>
      <c r="I29" s="56"/>
      <c r="L29" s="331" t="str">
        <f>$I33</f>
        <v>P1-3</v>
      </c>
      <c r="M29" s="332"/>
      <c r="N29" s="299" t="s">
        <v>145</v>
      </c>
      <c r="O29" s="300"/>
      <c r="P29" s="331" t="str">
        <f>$I33</f>
        <v>P1-3</v>
      </c>
      <c r="Q29" s="332"/>
      <c r="R29" s="299" t="s">
        <v>146</v>
      </c>
      <c r="S29" s="300"/>
    </row>
    <row r="30" spans="1:19" ht="15" customHeight="1">
      <c r="C30" s="57" t="str">
        <f>IF('Cubicle Worksheet'!$AA$10=TRUE,ROUNDUP('Cubicle Worksheet'!$Q18/'Cubicle Worksheet'!$AA$11,1)," ")</f>
        <v xml:space="preserve"> </v>
      </c>
      <c r="D30" s="69" t="str">
        <f>IF('Cubicle Worksheet'!$U$9=TRUE,"width", IF('Cubicle Worksheet'!$U$11=TRUE,"width",IF('Cubicle Worksheet'!$U$10=TRUE,"width",IF('Cubicle Worksheet'!$T18&gt;104,"width"," "))))</f>
        <v>width</v>
      </c>
      <c r="E30" s="54"/>
      <c r="F30" s="55"/>
      <c r="G30" s="54"/>
      <c r="H30" s="54"/>
      <c r="I30" s="56"/>
      <c r="L30" s="333"/>
      <c r="M30" s="334"/>
      <c r="N30" s="301"/>
      <c r="O30" s="302"/>
      <c r="P30" s="333"/>
      <c r="Q30" s="334"/>
      <c r="R30" s="301"/>
      <c r="S30" s="302"/>
    </row>
    <row r="31" spans="1:19" ht="15" customHeight="1" thickBot="1">
      <c r="C31" s="325">
        <f>'Cubicle Worksheet'!$W18</f>
        <v>0</v>
      </c>
      <c r="D31" s="326"/>
      <c r="E31" s="326"/>
      <c r="F31" s="326"/>
      <c r="G31" s="54"/>
      <c r="H31" s="50" t="str">
        <f>IF('Cubicle Worksheet'!$U$9=TRUE,"Panels","Widths")</f>
        <v>Widths</v>
      </c>
      <c r="I31" s="53">
        <f>IF('Cubicle Worksheet'!$U$9=TRUE,'Cubicle Worksheet'!$O42, IF('Cubicle Worksheet'!$U$11=TRUE,$D28,IF('Cubicle Worksheet'!$AA$10=TRUE,C30,IF('Cubicle Worksheet'!$U$10=TRUE,$D28,IF('Cubicle Worksheet'!$T18&gt;104,$D28,"RR")))))</f>
        <v>322</v>
      </c>
      <c r="L31" s="335"/>
      <c r="M31" s="336"/>
      <c r="N31" s="303"/>
      <c r="O31" s="304"/>
      <c r="P31" s="335"/>
      <c r="Q31" s="336"/>
      <c r="R31" s="303"/>
      <c r="S31" s="304"/>
    </row>
    <row r="32" spans="1:19" ht="15" customHeight="1" thickBot="1">
      <c r="C32" s="59"/>
      <c r="D32" s="58"/>
      <c r="E32" s="54"/>
      <c r="F32" s="55"/>
      <c r="G32" s="54"/>
      <c r="H32" s="55"/>
      <c r="I32" s="56"/>
      <c r="L32" s="75"/>
      <c r="M32" s="70"/>
      <c r="N32" s="71"/>
      <c r="O32" s="74"/>
      <c r="P32" s="71"/>
      <c r="Q32" s="72"/>
      <c r="R32" s="73"/>
      <c r="S32" s="70"/>
    </row>
    <row r="33" spans="1:19" ht="15" customHeight="1">
      <c r="C33" s="52" t="s">
        <v>0</v>
      </c>
      <c r="D33" s="318" t="str">
        <f>'Cubicle Worksheet'!$A18</f>
        <v>Lab East</v>
      </c>
      <c r="E33" s="319"/>
      <c r="F33" s="319"/>
      <c r="G33" s="319"/>
      <c r="H33" s="320"/>
      <c r="I33" s="337" t="str">
        <f>'Cubicle Worksheet'!$X18</f>
        <v>P1-3</v>
      </c>
      <c r="L33" s="286" t="str">
        <f>'Cubicle Worksheet'!$K$4</f>
        <v>UVU HP Bldg (Lakeside Campus) - Cubical Curtains</v>
      </c>
      <c r="M33" s="287"/>
      <c r="N33" s="287"/>
      <c r="O33" s="288"/>
      <c r="P33" s="286" t="str">
        <f>'Cubicle Worksheet'!$K$4</f>
        <v>UVU HP Bldg (Lakeside Campus) - Cubical Curtains</v>
      </c>
      <c r="Q33" s="287"/>
      <c r="R33" s="287"/>
      <c r="S33" s="288"/>
    </row>
    <row r="34" spans="1:19" ht="15" customHeight="1">
      <c r="C34" s="51" t="s">
        <v>141</v>
      </c>
      <c r="D34" s="318" t="str">
        <f>IF('Cubicle Worksheet'!$U$9=TRUE,"Double Snaps",IF('Cubicle Worksheet'!$U$11=TRUE,"Snap Tape"," "))</f>
        <v xml:space="preserve"> </v>
      </c>
      <c r="E34" s="319"/>
      <c r="F34" s="320"/>
      <c r="G34" s="54"/>
      <c r="H34" s="55"/>
      <c r="I34" s="338"/>
      <c r="L34" s="289" t="str">
        <f>$I$2</f>
        <v>Install</v>
      </c>
      <c r="M34" s="290"/>
      <c r="N34" s="291">
        <f>'Cubicle Worksheet'!$AG$5</f>
        <v>0</v>
      </c>
      <c r="O34" s="292"/>
      <c r="P34" s="289" t="str">
        <f>$I$2</f>
        <v>Install</v>
      </c>
      <c r="Q34" s="290"/>
      <c r="R34" s="291">
        <f>'Cubicle Worksheet'!$AG$5</f>
        <v>0</v>
      </c>
      <c r="S34" s="292"/>
    </row>
    <row r="35" spans="1:19" ht="15" customHeight="1">
      <c r="C35" s="51" t="s">
        <v>131</v>
      </c>
      <c r="D35" s="329">
        <f>IF('Cubicle Worksheet'!$U$9=TRUE,'Cubicle Worksheet'!$U18-4,'Cubicle Worksheet'!$U18)</f>
        <v>36</v>
      </c>
      <c r="E35" s="330"/>
      <c r="F35" s="62"/>
      <c r="G35" s="63"/>
      <c r="H35" s="64"/>
      <c r="I35" s="338"/>
      <c r="J35" s="28"/>
      <c r="L35" s="331" t="str">
        <f>$I33</f>
        <v>P1-3</v>
      </c>
      <c r="M35" s="332"/>
      <c r="N35" s="299" t="s">
        <v>147</v>
      </c>
      <c r="O35" s="300"/>
      <c r="P35" s="331" t="str">
        <f>$I33</f>
        <v>P1-3</v>
      </c>
      <c r="Q35" s="332"/>
      <c r="R35" s="299" t="s">
        <v>148</v>
      </c>
      <c r="S35" s="300"/>
    </row>
    <row r="36" spans="1:19" ht="15" customHeight="1">
      <c r="C36" s="51" t="s">
        <v>29</v>
      </c>
      <c r="D36" s="318" t="str">
        <f>'Cubicle Worksheet'!$S$13</f>
        <v>Design Craft - River Birch, Color: Willow</v>
      </c>
      <c r="E36" s="319"/>
      <c r="F36" s="319"/>
      <c r="G36" s="319"/>
      <c r="H36" s="320"/>
      <c r="I36" s="317"/>
      <c r="L36" s="333"/>
      <c r="M36" s="334"/>
      <c r="N36" s="301"/>
      <c r="O36" s="302"/>
      <c r="P36" s="333"/>
      <c r="Q36" s="334"/>
      <c r="R36" s="301"/>
      <c r="S36" s="302"/>
    </row>
    <row r="37" spans="1:19" ht="15" customHeight="1" thickBot="1">
      <c r="C37" s="60"/>
      <c r="D37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37" s="61"/>
      <c r="F37" s="61"/>
      <c r="G37" s="65"/>
      <c r="H37" s="65"/>
      <c r="I37" s="66"/>
      <c r="L37" s="335"/>
      <c r="M37" s="336"/>
      <c r="N37" s="303"/>
      <c r="O37" s="304"/>
      <c r="P37" s="335"/>
      <c r="Q37" s="336"/>
      <c r="R37" s="303"/>
      <c r="S37" s="304"/>
    </row>
    <row r="38" spans="1:19" ht="15" customHeight="1" thickBot="1"/>
    <row r="39" spans="1:19" ht="15" customHeight="1">
      <c r="A39" s="24" t="s">
        <v>80</v>
      </c>
      <c r="B39" s="24" t="s">
        <v>61</v>
      </c>
      <c r="C39" s="51" t="s">
        <v>74</v>
      </c>
      <c r="D39" s="318" t="str">
        <f>'Cubicle Worksheet'!$K$4</f>
        <v>UVU HP Bldg (Lakeside Campus) - Cubical Curtains</v>
      </c>
      <c r="E39" s="319"/>
      <c r="F39" s="319"/>
      <c r="G39" s="319"/>
      <c r="H39" s="320"/>
      <c r="I39" s="53">
        <f>'Cubicle Worksheet'!$AG$5</f>
        <v>0</v>
      </c>
      <c r="J39" s="25"/>
      <c r="L39" s="286" t="str">
        <f>'Cubicle Worksheet'!$K$4</f>
        <v>UVU HP Bldg (Lakeside Campus) - Cubical Curtains</v>
      </c>
      <c r="M39" s="287"/>
      <c r="N39" s="287"/>
      <c r="O39" s="288"/>
      <c r="P39" s="286" t="str">
        <f>'Cubicle Worksheet'!$K$4</f>
        <v>UVU HP Bldg (Lakeside Campus) - Cubical Curtains</v>
      </c>
      <c r="Q39" s="287"/>
      <c r="R39" s="287"/>
      <c r="S39" s="288"/>
    </row>
    <row r="40" spans="1:19" ht="15" customHeight="1">
      <c r="C40" s="51" t="s">
        <v>75</v>
      </c>
      <c r="D40" s="327">
        <f>'Cubicle Worksheet'!$Q19</f>
        <v>222</v>
      </c>
      <c r="E40" s="328"/>
      <c r="F40" s="69" t="str">
        <f>IF('Cubicle Worksheet'!R19="W","widths"," ")</f>
        <v xml:space="preserve"> </v>
      </c>
      <c r="G40" s="69" t="s">
        <v>37</v>
      </c>
      <c r="H40" s="68">
        <f>'Cubicle Worksheet'!$T19</f>
        <v>105</v>
      </c>
      <c r="I40" s="53" t="str">
        <f>+IF('Cubicle Worksheet'!$Q$38=1,"Ship",IF('Cubicle Worksheet'!$Q$38=2,"Install",IF('Cubicle Worksheet'!$Q$38=3,"Deliver",IF('Cubicle Worksheet'!$Q$38=4,"Will Call"))))</f>
        <v>Install</v>
      </c>
      <c r="J40" s="26"/>
      <c r="L40" s="289" t="str">
        <f>$I$2</f>
        <v>Install</v>
      </c>
      <c r="M40" s="290"/>
      <c r="N40" s="291">
        <f>'Cubicle Worksheet'!$AG$5</f>
        <v>0</v>
      </c>
      <c r="O40" s="292"/>
      <c r="P40" s="289" t="str">
        <f>$I$2</f>
        <v>Install</v>
      </c>
      <c r="Q40" s="290"/>
      <c r="R40" s="291">
        <f>'Cubicle Worksheet'!$AG$5</f>
        <v>0</v>
      </c>
      <c r="S40" s="292"/>
    </row>
    <row r="41" spans="1:19" ht="15" customHeight="1">
      <c r="C41" s="51" t="s">
        <v>76</v>
      </c>
      <c r="D41" s="67">
        <f>IF('Cubicle Worksheet'!$U$9=TRUE,$D40,IF('Cubicle Worksheet'!$U$11=TRUE,$D40,IF('Cubicle Worksheet'!$U$10=TRUE,$D40,IF($I43="RR",$D40+4,$D40))))</f>
        <v>222</v>
      </c>
      <c r="E41" s="54" t="s">
        <v>37</v>
      </c>
      <c r="F41" s="55">
        <f>IF('Cubicle Worksheet'!$U$9=TRUE,($H40-$D47)+4,IF('Cubicle Worksheet'!$U$10=TRUE,$H40+7,IF('Cubicle Worksheet'!$B19&gt;0,($H40-$D47)+4," ")))</f>
        <v>73</v>
      </c>
      <c r="G41" s="54"/>
      <c r="H41" s="54"/>
      <c r="I41" s="56"/>
      <c r="L41" s="331" t="str">
        <f>$I45</f>
        <v>P1-4</v>
      </c>
      <c r="M41" s="332"/>
      <c r="N41" s="299" t="s">
        <v>145</v>
      </c>
      <c r="O41" s="300"/>
      <c r="P41" s="331" t="str">
        <f>$I45</f>
        <v>P1-4</v>
      </c>
      <c r="Q41" s="332"/>
      <c r="R41" s="299" t="s">
        <v>146</v>
      </c>
      <c r="S41" s="300"/>
    </row>
    <row r="42" spans="1:19" ht="15" customHeight="1">
      <c r="C42" s="57" t="str">
        <f>IF('Cubicle Worksheet'!$AA$10=TRUE,ROUNDUP('Cubicle Worksheet'!$Q19/'Cubicle Worksheet'!$AA$11,1)," ")</f>
        <v xml:space="preserve"> </v>
      </c>
      <c r="D42" s="69" t="str">
        <f>IF('Cubicle Worksheet'!$U$9=TRUE,"width", IF('Cubicle Worksheet'!$U$11=TRUE,"width",IF('Cubicle Worksheet'!$U$10=TRUE,"width",IF('Cubicle Worksheet'!$T19&gt;104,"width"," "))))</f>
        <v>width</v>
      </c>
      <c r="E42" s="54"/>
      <c r="F42" s="55"/>
      <c r="G42" s="54"/>
      <c r="H42" s="54"/>
      <c r="I42" s="56"/>
      <c r="L42" s="333"/>
      <c r="M42" s="334"/>
      <c r="N42" s="301"/>
      <c r="O42" s="302"/>
      <c r="P42" s="333"/>
      <c r="Q42" s="334"/>
      <c r="R42" s="301"/>
      <c r="S42" s="302"/>
    </row>
    <row r="43" spans="1:19" ht="15" customHeight="1" thickBot="1">
      <c r="C43" s="325">
        <f>'Cubicle Worksheet'!$W19</f>
        <v>0</v>
      </c>
      <c r="D43" s="326"/>
      <c r="E43" s="326"/>
      <c r="F43" s="326"/>
      <c r="G43" s="54"/>
      <c r="H43" s="50" t="str">
        <f>IF('Cubicle Worksheet'!$U$9=TRUE,"Panels","Widths")</f>
        <v>Widths</v>
      </c>
      <c r="I43" s="53">
        <f>IF('Cubicle Worksheet'!$U$9=TRUE,'Cubicle Worksheet'!$O54, IF('Cubicle Worksheet'!$U$11=TRUE,$D40,IF('Cubicle Worksheet'!$AA$10=TRUE,C42,IF('Cubicle Worksheet'!$U$10=TRUE,$D40,IF('Cubicle Worksheet'!$T19&gt;104,$D40,"RR")))))</f>
        <v>222</v>
      </c>
      <c r="L43" s="335"/>
      <c r="M43" s="336"/>
      <c r="N43" s="303"/>
      <c r="O43" s="304"/>
      <c r="P43" s="335"/>
      <c r="Q43" s="336"/>
      <c r="R43" s="303"/>
      <c r="S43" s="304"/>
    </row>
    <row r="44" spans="1:19" ht="15" customHeight="1" thickBot="1">
      <c r="C44" s="59"/>
      <c r="D44" s="58"/>
      <c r="E44" s="54"/>
      <c r="F44" s="55"/>
      <c r="G44" s="54"/>
      <c r="H44" s="55"/>
      <c r="I44" s="56"/>
      <c r="L44" s="75"/>
      <c r="M44" s="70"/>
      <c r="N44" s="71"/>
      <c r="O44" s="74"/>
      <c r="P44" s="71"/>
      <c r="Q44" s="72"/>
      <c r="R44" s="73"/>
      <c r="S44" s="70"/>
    </row>
    <row r="45" spans="1:19" ht="15" customHeight="1">
      <c r="C45" s="52" t="s">
        <v>0</v>
      </c>
      <c r="D45" s="318" t="str">
        <f>'Cubicle Worksheet'!$A19</f>
        <v>Lab West</v>
      </c>
      <c r="E45" s="319"/>
      <c r="F45" s="319"/>
      <c r="G45" s="319"/>
      <c r="H45" s="320"/>
      <c r="I45" s="337" t="str">
        <f>'Cubicle Worksheet'!$X19</f>
        <v>P1-4</v>
      </c>
      <c r="L45" s="286" t="str">
        <f>'Cubicle Worksheet'!$K$4</f>
        <v>UVU HP Bldg (Lakeside Campus) - Cubical Curtains</v>
      </c>
      <c r="M45" s="287"/>
      <c r="N45" s="287"/>
      <c r="O45" s="288"/>
      <c r="P45" s="286" t="str">
        <f>'Cubicle Worksheet'!$K$4</f>
        <v>UVU HP Bldg (Lakeside Campus) - Cubical Curtains</v>
      </c>
      <c r="Q45" s="287"/>
      <c r="R45" s="287"/>
      <c r="S45" s="288"/>
    </row>
    <row r="46" spans="1:19" ht="15" customHeight="1">
      <c r="C46" s="51" t="s">
        <v>141</v>
      </c>
      <c r="D46" s="318" t="str">
        <f>IF('Cubicle Worksheet'!$U$9=TRUE,"Double Snaps",IF('Cubicle Worksheet'!$U$11=TRUE,"Snap Tape"," "))</f>
        <v xml:space="preserve"> </v>
      </c>
      <c r="E46" s="319"/>
      <c r="F46" s="320"/>
      <c r="G46" s="54"/>
      <c r="H46" s="55"/>
      <c r="I46" s="338"/>
      <c r="L46" s="289" t="str">
        <f>$I$2</f>
        <v>Install</v>
      </c>
      <c r="M46" s="290"/>
      <c r="N46" s="291">
        <f>'Cubicle Worksheet'!$AG$5</f>
        <v>0</v>
      </c>
      <c r="O46" s="292"/>
      <c r="P46" s="289" t="str">
        <f>$I$2</f>
        <v>Install</v>
      </c>
      <c r="Q46" s="290"/>
      <c r="R46" s="291">
        <f>'Cubicle Worksheet'!$AG$5</f>
        <v>0</v>
      </c>
      <c r="S46" s="292"/>
    </row>
    <row r="47" spans="1:19" ht="15" customHeight="1">
      <c r="C47" s="51" t="s">
        <v>131</v>
      </c>
      <c r="D47" s="329">
        <f>IF('Cubicle Worksheet'!$U$9=TRUE,'Cubicle Worksheet'!$U19-4,'Cubicle Worksheet'!$U19)</f>
        <v>36</v>
      </c>
      <c r="E47" s="330"/>
      <c r="F47" s="62"/>
      <c r="G47" s="63"/>
      <c r="H47" s="64"/>
      <c r="I47" s="338"/>
      <c r="J47" s="28"/>
      <c r="L47" s="331" t="str">
        <f>$I45</f>
        <v>P1-4</v>
      </c>
      <c r="M47" s="332"/>
      <c r="N47" s="299" t="s">
        <v>147</v>
      </c>
      <c r="O47" s="300"/>
      <c r="P47" s="331" t="str">
        <f>$I45</f>
        <v>P1-4</v>
      </c>
      <c r="Q47" s="332"/>
      <c r="R47" s="299" t="s">
        <v>148</v>
      </c>
      <c r="S47" s="300"/>
    </row>
    <row r="48" spans="1:19" ht="15" customHeight="1">
      <c r="C48" s="51" t="s">
        <v>29</v>
      </c>
      <c r="D48" s="318" t="str">
        <f>'Cubicle Worksheet'!$S$13</f>
        <v>Design Craft - River Birch, Color: Willow</v>
      </c>
      <c r="E48" s="319"/>
      <c r="F48" s="319"/>
      <c r="G48" s="319"/>
      <c r="H48" s="320"/>
      <c r="I48" s="317"/>
      <c r="L48" s="333"/>
      <c r="M48" s="334"/>
      <c r="N48" s="301"/>
      <c r="O48" s="302"/>
      <c r="P48" s="333"/>
      <c r="Q48" s="334"/>
      <c r="R48" s="301"/>
      <c r="S48" s="302"/>
    </row>
    <row r="49" spans="1:19" ht="15" customHeight="1" thickBot="1">
      <c r="C49" s="60"/>
      <c r="D49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49" s="61"/>
      <c r="F49" s="61"/>
      <c r="G49" s="65"/>
      <c r="H49" s="65"/>
      <c r="I49" s="66"/>
      <c r="L49" s="335"/>
      <c r="M49" s="336"/>
      <c r="N49" s="303"/>
      <c r="O49" s="304"/>
      <c r="P49" s="335"/>
      <c r="Q49" s="336"/>
      <c r="R49" s="303"/>
      <c r="S49" s="304"/>
    </row>
    <row r="50" spans="1:19" ht="15" customHeight="1">
      <c r="C50" s="58"/>
      <c r="D50" s="80"/>
      <c r="E50" s="55"/>
      <c r="F50" s="55"/>
      <c r="G50" s="58"/>
      <c r="H50" s="58"/>
      <c r="I50" s="58"/>
      <c r="L50" s="81"/>
      <c r="M50" s="81"/>
      <c r="N50" s="76"/>
      <c r="O50" s="76"/>
      <c r="P50" s="81"/>
      <c r="Q50" s="81"/>
      <c r="R50" s="76"/>
      <c r="S50" s="76"/>
    </row>
    <row r="51" spans="1:19" ht="15" customHeight="1" thickBot="1"/>
    <row r="52" spans="1:19" ht="15" customHeight="1">
      <c r="A52" s="24" t="s">
        <v>81</v>
      </c>
      <c r="B52" s="24" t="s">
        <v>62</v>
      </c>
      <c r="C52" s="51" t="s">
        <v>74</v>
      </c>
      <c r="D52" s="318" t="str">
        <f>'Cubicle Worksheet'!$K$4</f>
        <v>UVU HP Bldg (Lakeside Campus) - Cubical Curtains</v>
      </c>
      <c r="E52" s="319"/>
      <c r="F52" s="319"/>
      <c r="G52" s="319"/>
      <c r="H52" s="320"/>
      <c r="I52" s="53">
        <f>'Cubicle Worksheet'!$AG$5</f>
        <v>0</v>
      </c>
      <c r="J52" s="25"/>
      <c r="L52" s="286" t="str">
        <f>'Cubicle Worksheet'!$K$4</f>
        <v>UVU HP Bldg (Lakeside Campus) - Cubical Curtains</v>
      </c>
      <c r="M52" s="287"/>
      <c r="N52" s="287"/>
      <c r="O52" s="288"/>
      <c r="P52" s="286" t="str">
        <f>'Cubicle Worksheet'!$K$4</f>
        <v>UVU HP Bldg (Lakeside Campus) - Cubical Curtains</v>
      </c>
      <c r="Q52" s="287"/>
      <c r="R52" s="287"/>
      <c r="S52" s="288"/>
    </row>
    <row r="53" spans="1:19" ht="15" customHeight="1">
      <c r="C53" s="51" t="s">
        <v>75</v>
      </c>
      <c r="D53" s="327">
        <f>'Cubicle Worksheet'!$Q20</f>
        <v>318</v>
      </c>
      <c r="E53" s="328"/>
      <c r="F53" s="69" t="str">
        <f>IF('Cubicle Worksheet'!R20="W","widths"," ")</f>
        <v xml:space="preserve"> </v>
      </c>
      <c r="G53" s="69" t="s">
        <v>37</v>
      </c>
      <c r="H53" s="68">
        <f>'Cubicle Worksheet'!$T20</f>
        <v>105</v>
      </c>
      <c r="I53" s="53" t="str">
        <f>+IF('Cubicle Worksheet'!$Q$38=1,"Ship",IF('Cubicle Worksheet'!$Q$38=2,"Install",IF('Cubicle Worksheet'!$Q$38=3,"Deliver",IF('Cubicle Worksheet'!$Q$38=4,"Will Call"))))</f>
        <v>Install</v>
      </c>
      <c r="J53" s="26"/>
      <c r="L53" s="289" t="str">
        <f>$I$2</f>
        <v>Install</v>
      </c>
      <c r="M53" s="290"/>
      <c r="N53" s="291">
        <f>'Cubicle Worksheet'!$AG$5</f>
        <v>0</v>
      </c>
      <c r="O53" s="292"/>
      <c r="P53" s="289" t="str">
        <f>$I$2</f>
        <v>Install</v>
      </c>
      <c r="Q53" s="290"/>
      <c r="R53" s="291">
        <f>'Cubicle Worksheet'!$AG$5</f>
        <v>0</v>
      </c>
      <c r="S53" s="292"/>
    </row>
    <row r="54" spans="1:19" ht="15" customHeight="1">
      <c r="C54" s="51" t="s">
        <v>76</v>
      </c>
      <c r="D54" s="67">
        <f>IF('Cubicle Worksheet'!$U$9=TRUE,$D53,IF('Cubicle Worksheet'!$U$11=TRUE,$D53,IF('Cubicle Worksheet'!$U$10=TRUE,$D53,IF($I56="RR",$D53+4,$D53))))</f>
        <v>318</v>
      </c>
      <c r="E54" s="54" t="s">
        <v>37</v>
      </c>
      <c r="F54" s="55">
        <f>IF('Cubicle Worksheet'!$U$9=TRUE,($H53-$D60)+4,IF('Cubicle Worksheet'!$U$10=TRUE,$H53+7,IF('Cubicle Worksheet'!$B20&gt;0,($H53-$D60)+4," ")))</f>
        <v>73</v>
      </c>
      <c r="G54" s="54"/>
      <c r="H54" s="54"/>
      <c r="I54" s="56"/>
      <c r="L54" s="331" t="str">
        <f>$I58</f>
        <v>P1-5</v>
      </c>
      <c r="M54" s="332"/>
      <c r="N54" s="299" t="s">
        <v>145</v>
      </c>
      <c r="O54" s="300"/>
      <c r="P54" s="331" t="str">
        <f>$I58</f>
        <v>P1-5</v>
      </c>
      <c r="Q54" s="332"/>
      <c r="R54" s="299" t="s">
        <v>146</v>
      </c>
      <c r="S54" s="300"/>
    </row>
    <row r="55" spans="1:19" ht="15" customHeight="1">
      <c r="C55" s="57" t="str">
        <f>IF('Cubicle Worksheet'!$AA$10=TRUE,ROUNDUP('Cubicle Worksheet'!$Q20/'Cubicle Worksheet'!$AA$11,1)," ")</f>
        <v xml:space="preserve"> </v>
      </c>
      <c r="D55" s="69" t="str">
        <f>IF('Cubicle Worksheet'!$U$9=TRUE,"width", IF('Cubicle Worksheet'!$U$11=TRUE,"width",IF('Cubicle Worksheet'!$U$10=TRUE,"width",IF('Cubicle Worksheet'!$T20&gt;104,"width"," "))))</f>
        <v>width</v>
      </c>
      <c r="E55" s="54"/>
      <c r="F55" s="55"/>
      <c r="G55" s="54"/>
      <c r="H55" s="54"/>
      <c r="I55" s="56"/>
      <c r="L55" s="333"/>
      <c r="M55" s="334"/>
      <c r="N55" s="301"/>
      <c r="O55" s="302"/>
      <c r="P55" s="333"/>
      <c r="Q55" s="334"/>
      <c r="R55" s="301"/>
      <c r="S55" s="302"/>
    </row>
    <row r="56" spans="1:19" ht="15" customHeight="1" thickBot="1">
      <c r="C56" s="325">
        <f>'Cubicle Worksheet'!$W20</f>
        <v>0</v>
      </c>
      <c r="D56" s="326"/>
      <c r="E56" s="326"/>
      <c r="F56" s="326"/>
      <c r="G56" s="54"/>
      <c r="H56" s="50" t="str">
        <f>IF('Cubicle Worksheet'!$U$9=TRUE,"Panels","Widths")</f>
        <v>Widths</v>
      </c>
      <c r="I56" s="53">
        <f>IF('Cubicle Worksheet'!$U$9=TRUE,'Cubicle Worksheet'!$O67, IF('Cubicle Worksheet'!$U$11=TRUE,$D53,IF('Cubicle Worksheet'!$AA$10=TRUE,C55,IF('Cubicle Worksheet'!$U$10=TRUE,$D53,IF('Cubicle Worksheet'!$T20&gt;104,$D53,"RR")))))</f>
        <v>318</v>
      </c>
      <c r="L56" s="335"/>
      <c r="M56" s="336"/>
      <c r="N56" s="303"/>
      <c r="O56" s="304"/>
      <c r="P56" s="335"/>
      <c r="Q56" s="336"/>
      <c r="R56" s="303"/>
      <c r="S56" s="304"/>
    </row>
    <row r="57" spans="1:19" ht="15" customHeight="1" thickBot="1">
      <c r="C57" s="59"/>
      <c r="D57" s="58"/>
      <c r="E57" s="54"/>
      <c r="F57" s="55"/>
      <c r="G57" s="54"/>
      <c r="H57" s="55"/>
      <c r="I57" s="56"/>
      <c r="L57" s="75"/>
      <c r="M57" s="70"/>
      <c r="N57" s="71"/>
      <c r="O57" s="74"/>
      <c r="P57" s="71"/>
      <c r="Q57" s="72"/>
      <c r="R57" s="73"/>
      <c r="S57" s="70"/>
    </row>
    <row r="58" spans="1:19" ht="15" customHeight="1">
      <c r="C58" s="52" t="s">
        <v>0</v>
      </c>
      <c r="D58" s="318" t="str">
        <f>'Cubicle Worksheet'!$A20</f>
        <v>Lab West</v>
      </c>
      <c r="E58" s="319"/>
      <c r="F58" s="319"/>
      <c r="G58" s="319"/>
      <c r="H58" s="320"/>
      <c r="I58" s="337" t="str">
        <f>'Cubicle Worksheet'!$X20</f>
        <v>P1-5</v>
      </c>
      <c r="L58" s="286" t="str">
        <f>'Cubicle Worksheet'!$K$4</f>
        <v>UVU HP Bldg (Lakeside Campus) - Cubical Curtains</v>
      </c>
      <c r="M58" s="287"/>
      <c r="N58" s="287"/>
      <c r="O58" s="288"/>
      <c r="P58" s="286" t="str">
        <f>'Cubicle Worksheet'!$K$4</f>
        <v>UVU HP Bldg (Lakeside Campus) - Cubical Curtains</v>
      </c>
      <c r="Q58" s="287"/>
      <c r="R58" s="287"/>
      <c r="S58" s="288"/>
    </row>
    <row r="59" spans="1:19" ht="15" customHeight="1">
      <c r="C59" s="51" t="s">
        <v>141</v>
      </c>
      <c r="D59" s="318" t="str">
        <f>IF('Cubicle Worksheet'!$U$9=TRUE,"Double Snaps",IF('Cubicle Worksheet'!$U$11=TRUE,"Snap Tape"," "))</f>
        <v xml:space="preserve"> </v>
      </c>
      <c r="E59" s="319"/>
      <c r="F59" s="320"/>
      <c r="G59" s="54"/>
      <c r="H59" s="55"/>
      <c r="I59" s="338"/>
      <c r="L59" s="289" t="str">
        <f>$I$2</f>
        <v>Install</v>
      </c>
      <c r="M59" s="290"/>
      <c r="N59" s="291">
        <f>'Cubicle Worksheet'!$AG$5</f>
        <v>0</v>
      </c>
      <c r="O59" s="292"/>
      <c r="P59" s="289" t="str">
        <f>$I$2</f>
        <v>Install</v>
      </c>
      <c r="Q59" s="290"/>
      <c r="R59" s="291">
        <f>'Cubicle Worksheet'!$AG$5</f>
        <v>0</v>
      </c>
      <c r="S59" s="292"/>
    </row>
    <row r="60" spans="1:19" ht="15" customHeight="1">
      <c r="C60" s="51" t="s">
        <v>131</v>
      </c>
      <c r="D60" s="329">
        <f>IF('Cubicle Worksheet'!$U$9=TRUE,'Cubicle Worksheet'!$U20-4,'Cubicle Worksheet'!$U20)</f>
        <v>36</v>
      </c>
      <c r="E60" s="330"/>
      <c r="F60" s="62"/>
      <c r="G60" s="63"/>
      <c r="H60" s="64"/>
      <c r="I60" s="338"/>
      <c r="J60" s="28"/>
      <c r="L60" s="331" t="str">
        <f>$I58</f>
        <v>P1-5</v>
      </c>
      <c r="M60" s="332"/>
      <c r="N60" s="299" t="s">
        <v>147</v>
      </c>
      <c r="O60" s="300"/>
      <c r="P60" s="331" t="str">
        <f>$I58</f>
        <v>P1-5</v>
      </c>
      <c r="Q60" s="332"/>
      <c r="R60" s="299" t="s">
        <v>148</v>
      </c>
      <c r="S60" s="300"/>
    </row>
    <row r="61" spans="1:19" ht="15" customHeight="1">
      <c r="C61" s="51" t="s">
        <v>29</v>
      </c>
      <c r="D61" s="318" t="str">
        <f>'Cubicle Worksheet'!$S$13</f>
        <v>Design Craft - River Birch, Color: Willow</v>
      </c>
      <c r="E61" s="319"/>
      <c r="F61" s="319"/>
      <c r="G61" s="319"/>
      <c r="H61" s="320"/>
      <c r="I61" s="317"/>
      <c r="L61" s="333"/>
      <c r="M61" s="334"/>
      <c r="N61" s="301"/>
      <c r="O61" s="302"/>
      <c r="P61" s="333"/>
      <c r="Q61" s="334"/>
      <c r="R61" s="301"/>
      <c r="S61" s="302"/>
    </row>
    <row r="62" spans="1:19" ht="15" customHeight="1" thickBot="1">
      <c r="C62" s="60"/>
      <c r="D62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62" s="61"/>
      <c r="F62" s="61"/>
      <c r="G62" s="65"/>
      <c r="H62" s="65"/>
      <c r="I62" s="66"/>
      <c r="L62" s="335"/>
      <c r="M62" s="336"/>
      <c r="N62" s="303"/>
      <c r="O62" s="304"/>
      <c r="P62" s="335"/>
      <c r="Q62" s="336"/>
      <c r="R62" s="303"/>
      <c r="S62" s="304"/>
    </row>
    <row r="63" spans="1:19" ht="15" customHeight="1">
      <c r="O63" s="30" t="s">
        <v>77</v>
      </c>
    </row>
    <row r="64" spans="1:19" ht="15" customHeight="1" thickBot="1"/>
    <row r="65" spans="1:19" ht="15" customHeight="1">
      <c r="A65" s="24" t="s">
        <v>82</v>
      </c>
      <c r="B65" s="24" t="s">
        <v>63</v>
      </c>
      <c r="C65" s="51" t="s">
        <v>74</v>
      </c>
      <c r="D65" s="318" t="str">
        <f>'Cubicle Worksheet'!$K$4</f>
        <v>UVU HP Bldg (Lakeside Campus) - Cubical Curtains</v>
      </c>
      <c r="E65" s="319"/>
      <c r="F65" s="319"/>
      <c r="G65" s="319"/>
      <c r="H65" s="320"/>
      <c r="I65" s="53">
        <f>'Cubicle Worksheet'!$AG$5</f>
        <v>0</v>
      </c>
      <c r="J65" s="25"/>
      <c r="L65" s="286" t="str">
        <f>'Cubicle Worksheet'!$K$4</f>
        <v>UVU HP Bldg (Lakeside Campus) - Cubical Curtains</v>
      </c>
      <c r="M65" s="287"/>
      <c r="N65" s="287"/>
      <c r="O65" s="288"/>
      <c r="P65" s="286" t="str">
        <f>'Cubicle Worksheet'!$K$4</f>
        <v>UVU HP Bldg (Lakeside Campus) - Cubical Curtains</v>
      </c>
      <c r="Q65" s="287"/>
      <c r="R65" s="287"/>
      <c r="S65" s="288"/>
    </row>
    <row r="66" spans="1:19" ht="15" customHeight="1">
      <c r="C66" s="51" t="s">
        <v>75</v>
      </c>
      <c r="D66" s="327" t="str">
        <f>'Cubicle Worksheet'!$Q21</f>
        <v xml:space="preserve"> </v>
      </c>
      <c r="E66" s="328"/>
      <c r="F66" s="69" t="str">
        <f>IF('Cubicle Worksheet'!R21="W","widths"," ")</f>
        <v xml:space="preserve"> </v>
      </c>
      <c r="G66" s="69" t="s">
        <v>37</v>
      </c>
      <c r="H66" s="68" t="str">
        <f>'Cubicle Worksheet'!$T21</f>
        <v xml:space="preserve"> </v>
      </c>
      <c r="I66" s="53" t="str">
        <f>+IF('Cubicle Worksheet'!$Q$38=1,"Ship",IF('Cubicle Worksheet'!$Q$38=2,"Install",IF('Cubicle Worksheet'!$Q$38=3,"Deliver",IF('Cubicle Worksheet'!$Q$38=4,"Will Call"))))</f>
        <v>Install</v>
      </c>
      <c r="J66" s="26"/>
      <c r="L66" s="289" t="str">
        <f>$I$2</f>
        <v>Install</v>
      </c>
      <c r="M66" s="290"/>
      <c r="N66" s="291">
        <f>'Cubicle Worksheet'!$AG$5</f>
        <v>0</v>
      </c>
      <c r="O66" s="292"/>
      <c r="P66" s="289" t="str">
        <f>$I$2</f>
        <v>Install</v>
      </c>
      <c r="Q66" s="290"/>
      <c r="R66" s="291">
        <f>'Cubicle Worksheet'!$AG$5</f>
        <v>0</v>
      </c>
      <c r="S66" s="292"/>
    </row>
    <row r="67" spans="1:19" ht="15" customHeight="1">
      <c r="C67" s="51" t="s">
        <v>76</v>
      </c>
      <c r="D67" s="67" t="str">
        <f>IF('Cubicle Worksheet'!$U$9=TRUE,$D66,IF('Cubicle Worksheet'!$U$11=TRUE,$D66,IF('Cubicle Worksheet'!$U$10=TRUE,$D66,IF($I69="RR",$D66+4,$D66))))</f>
        <v xml:space="preserve"> </v>
      </c>
      <c r="E67" s="54" t="s">
        <v>37</v>
      </c>
      <c r="F67" s="55" t="str">
        <f>IF('Cubicle Worksheet'!$U$9=TRUE,($H66-$D73)+4,IF('Cubicle Worksheet'!$U$10=TRUE,$H66+7,IF('Cubicle Worksheet'!$B21&gt;0,($H66-$D73)+4," ")))</f>
        <v xml:space="preserve"> </v>
      </c>
      <c r="G67" s="54"/>
      <c r="H67" s="54"/>
      <c r="I67" s="56"/>
      <c r="L67" s="331" t="str">
        <f>$I71</f>
        <v>P1-6</v>
      </c>
      <c r="M67" s="332"/>
      <c r="N67" s="299" t="s">
        <v>145</v>
      </c>
      <c r="O67" s="300"/>
      <c r="P67" s="331" t="str">
        <f>$I71</f>
        <v>P1-6</v>
      </c>
      <c r="Q67" s="332"/>
      <c r="R67" s="299" t="s">
        <v>146</v>
      </c>
      <c r="S67" s="300"/>
    </row>
    <row r="68" spans="1:19" ht="15" customHeight="1">
      <c r="C68" s="57" t="str">
        <f>IF('Cubicle Worksheet'!$AA$10=TRUE,ROUNDUP('Cubicle Worksheet'!$Q21/'Cubicle Worksheet'!$AA$11,1)," ")</f>
        <v xml:space="preserve"> </v>
      </c>
      <c r="D68" s="69" t="str">
        <f>IF('Cubicle Worksheet'!$U$9=TRUE,"width", IF('Cubicle Worksheet'!$U$11=TRUE,"width",IF('Cubicle Worksheet'!$U$10=TRUE,"width",IF('Cubicle Worksheet'!$T21&gt;104,"width"," "))))</f>
        <v>width</v>
      </c>
      <c r="E68" s="54"/>
      <c r="F68" s="55"/>
      <c r="G68" s="54"/>
      <c r="H68" s="54"/>
      <c r="I68" s="56"/>
      <c r="L68" s="333"/>
      <c r="M68" s="334"/>
      <c r="N68" s="301"/>
      <c r="O68" s="302"/>
      <c r="P68" s="333"/>
      <c r="Q68" s="334"/>
      <c r="R68" s="301"/>
      <c r="S68" s="302"/>
    </row>
    <row r="69" spans="1:19" ht="15" customHeight="1" thickBot="1">
      <c r="C69" s="325">
        <f>'Cubicle Worksheet'!$W21</f>
        <v>0</v>
      </c>
      <c r="D69" s="326"/>
      <c r="E69" s="326"/>
      <c r="F69" s="326"/>
      <c r="G69" s="54"/>
      <c r="H69" s="50" t="str">
        <f>IF('Cubicle Worksheet'!$U$9=TRUE,"Panels","Widths")</f>
        <v>Widths</v>
      </c>
      <c r="I69" s="53" t="str">
        <f>IF('Cubicle Worksheet'!$U$9=TRUE,'Cubicle Worksheet'!$O80, IF('Cubicle Worksheet'!$U$11=TRUE,$D66,IF('Cubicle Worksheet'!$AA$10=TRUE,C68,IF('Cubicle Worksheet'!$U$10=TRUE,$D66,IF('Cubicle Worksheet'!$T21&gt;104,$D66,"RR")))))</f>
        <v xml:space="preserve"> </v>
      </c>
      <c r="L69" s="335"/>
      <c r="M69" s="336"/>
      <c r="N69" s="303"/>
      <c r="O69" s="304"/>
      <c r="P69" s="335"/>
      <c r="Q69" s="336"/>
      <c r="R69" s="303"/>
      <c r="S69" s="304"/>
    </row>
    <row r="70" spans="1:19" ht="15" customHeight="1" thickBot="1">
      <c r="C70" s="59"/>
      <c r="D70" s="58"/>
      <c r="E70" s="54"/>
      <c r="F70" s="55"/>
      <c r="G70" s="54"/>
      <c r="H70" s="55"/>
      <c r="I70" s="56"/>
      <c r="L70" s="75"/>
      <c r="M70" s="70"/>
      <c r="N70" s="71"/>
      <c r="O70" s="74"/>
      <c r="P70" s="71"/>
      <c r="Q70" s="72"/>
      <c r="R70" s="73"/>
      <c r="S70" s="70"/>
    </row>
    <row r="71" spans="1:19" ht="15" customHeight="1">
      <c r="C71" s="52" t="s">
        <v>0</v>
      </c>
      <c r="D71" s="318">
        <f>'Cubicle Worksheet'!$A21</f>
        <v>0</v>
      </c>
      <c r="E71" s="319"/>
      <c r="F71" s="319"/>
      <c r="G71" s="319"/>
      <c r="H71" s="320"/>
      <c r="I71" s="337" t="str">
        <f>'Cubicle Worksheet'!$X21</f>
        <v>P1-6</v>
      </c>
      <c r="L71" s="286" t="str">
        <f>'Cubicle Worksheet'!$K$4</f>
        <v>UVU HP Bldg (Lakeside Campus) - Cubical Curtains</v>
      </c>
      <c r="M71" s="287"/>
      <c r="N71" s="287"/>
      <c r="O71" s="288"/>
      <c r="P71" s="286" t="str">
        <f>'Cubicle Worksheet'!$K$4</f>
        <v>UVU HP Bldg (Lakeside Campus) - Cubical Curtains</v>
      </c>
      <c r="Q71" s="287"/>
      <c r="R71" s="287"/>
      <c r="S71" s="288"/>
    </row>
    <row r="72" spans="1:19" ht="15" customHeight="1">
      <c r="C72" s="51" t="s">
        <v>141</v>
      </c>
      <c r="D72" s="318" t="str">
        <f>IF('Cubicle Worksheet'!$U$9=TRUE,"Double Snaps",IF('Cubicle Worksheet'!$U$11=TRUE,"Snap Tape"," "))</f>
        <v xml:space="preserve"> </v>
      </c>
      <c r="E72" s="319"/>
      <c r="F72" s="320"/>
      <c r="G72" s="54"/>
      <c r="H72" s="55"/>
      <c r="I72" s="338"/>
      <c r="L72" s="289" t="str">
        <f>$I$2</f>
        <v>Install</v>
      </c>
      <c r="M72" s="290"/>
      <c r="N72" s="291">
        <f>'Cubicle Worksheet'!$AG$5</f>
        <v>0</v>
      </c>
      <c r="O72" s="292"/>
      <c r="P72" s="289" t="str">
        <f>$I$2</f>
        <v>Install</v>
      </c>
      <c r="Q72" s="290"/>
      <c r="R72" s="291">
        <f>'Cubicle Worksheet'!$AG$5</f>
        <v>0</v>
      </c>
      <c r="S72" s="292"/>
    </row>
    <row r="73" spans="1:19" ht="15" customHeight="1">
      <c r="C73" s="51" t="s">
        <v>131</v>
      </c>
      <c r="D73" s="329" t="str">
        <f>IF('Cubicle Worksheet'!$U$9=TRUE,'Cubicle Worksheet'!$U21-4,'Cubicle Worksheet'!$U21)</f>
        <v xml:space="preserve"> </v>
      </c>
      <c r="E73" s="330"/>
      <c r="F73" s="62"/>
      <c r="G73" s="63"/>
      <c r="H73" s="64"/>
      <c r="I73" s="338"/>
      <c r="J73" s="28"/>
      <c r="L73" s="331" t="str">
        <f>$I71</f>
        <v>P1-6</v>
      </c>
      <c r="M73" s="332"/>
      <c r="N73" s="299" t="s">
        <v>147</v>
      </c>
      <c r="O73" s="300"/>
      <c r="P73" s="331" t="str">
        <f>$I71</f>
        <v>P1-6</v>
      </c>
      <c r="Q73" s="332"/>
      <c r="R73" s="299" t="s">
        <v>148</v>
      </c>
      <c r="S73" s="300"/>
    </row>
    <row r="74" spans="1:19" ht="15" customHeight="1">
      <c r="C74" s="51" t="s">
        <v>29</v>
      </c>
      <c r="D74" s="318" t="str">
        <f>'Cubicle Worksheet'!$S$13</f>
        <v>Design Craft - River Birch, Color: Willow</v>
      </c>
      <c r="E74" s="319"/>
      <c r="F74" s="319"/>
      <c r="G74" s="319"/>
      <c r="H74" s="320"/>
      <c r="I74" s="317"/>
      <c r="L74" s="333"/>
      <c r="M74" s="334"/>
      <c r="N74" s="301"/>
      <c r="O74" s="302"/>
      <c r="P74" s="333"/>
      <c r="Q74" s="334"/>
      <c r="R74" s="301"/>
      <c r="S74" s="302"/>
    </row>
    <row r="75" spans="1:19" ht="15" customHeight="1" thickBot="1">
      <c r="C75" s="60"/>
      <c r="D75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75" s="61"/>
      <c r="F75" s="61"/>
      <c r="G75" s="65"/>
      <c r="H75" s="65"/>
      <c r="I75" s="66"/>
      <c r="L75" s="335"/>
      <c r="M75" s="336"/>
      <c r="N75" s="303"/>
      <c r="O75" s="304"/>
      <c r="P75" s="335"/>
      <c r="Q75" s="336"/>
      <c r="R75" s="303"/>
      <c r="S75" s="304"/>
    </row>
    <row r="76" spans="1:19" ht="15" customHeight="1" thickBot="1"/>
    <row r="77" spans="1:19" ht="15" customHeight="1">
      <c r="A77" s="24" t="s">
        <v>83</v>
      </c>
      <c r="B77" s="24" t="s">
        <v>64</v>
      </c>
      <c r="C77" s="51" t="s">
        <v>74</v>
      </c>
      <c r="D77" s="318" t="str">
        <f>'Cubicle Worksheet'!$K$4</f>
        <v>UVU HP Bldg (Lakeside Campus) - Cubical Curtains</v>
      </c>
      <c r="E77" s="319"/>
      <c r="F77" s="319"/>
      <c r="G77" s="319"/>
      <c r="H77" s="320"/>
      <c r="I77" s="53">
        <f>'Cubicle Worksheet'!$AG$5</f>
        <v>0</v>
      </c>
      <c r="J77" s="25"/>
      <c r="L77" s="286" t="str">
        <f>'Cubicle Worksheet'!$K$4</f>
        <v>UVU HP Bldg (Lakeside Campus) - Cubical Curtains</v>
      </c>
      <c r="M77" s="287"/>
      <c r="N77" s="287"/>
      <c r="O77" s="288"/>
      <c r="P77" s="286" t="str">
        <f>'Cubicle Worksheet'!$K$4</f>
        <v>UVU HP Bldg (Lakeside Campus) - Cubical Curtains</v>
      </c>
      <c r="Q77" s="287"/>
      <c r="R77" s="287"/>
      <c r="S77" s="288"/>
    </row>
    <row r="78" spans="1:19" ht="15" customHeight="1">
      <c r="C78" s="51" t="s">
        <v>75</v>
      </c>
      <c r="D78" s="327" t="str">
        <f>'Cubicle Worksheet'!$Q22</f>
        <v xml:space="preserve"> </v>
      </c>
      <c r="E78" s="328"/>
      <c r="F78" s="69" t="str">
        <f>IF('Cubicle Worksheet'!R22="W","widths"," ")</f>
        <v xml:space="preserve"> </v>
      </c>
      <c r="G78" s="69" t="s">
        <v>37</v>
      </c>
      <c r="H78" s="68" t="str">
        <f>'Cubicle Worksheet'!$T22</f>
        <v xml:space="preserve"> </v>
      </c>
      <c r="I78" s="53" t="str">
        <f>+IF('Cubicle Worksheet'!$Q$38=1,"Ship",IF('Cubicle Worksheet'!$Q$38=2,"Install",IF('Cubicle Worksheet'!$Q$38=3,"Deliver",IF('Cubicle Worksheet'!$Q$38=4,"Will Call"))))</f>
        <v>Install</v>
      </c>
      <c r="J78" s="26"/>
      <c r="L78" s="289" t="str">
        <f>$I$2</f>
        <v>Install</v>
      </c>
      <c r="M78" s="290"/>
      <c r="N78" s="291">
        <f>'Cubicle Worksheet'!$AG$5</f>
        <v>0</v>
      </c>
      <c r="O78" s="292"/>
      <c r="P78" s="289" t="str">
        <f>$I$2</f>
        <v>Install</v>
      </c>
      <c r="Q78" s="290"/>
      <c r="R78" s="291">
        <f>'Cubicle Worksheet'!$AG$5</f>
        <v>0</v>
      </c>
      <c r="S78" s="292"/>
    </row>
    <row r="79" spans="1:19" ht="15" customHeight="1">
      <c r="C79" s="51" t="s">
        <v>76</v>
      </c>
      <c r="D79" s="67" t="str">
        <f>IF('Cubicle Worksheet'!$U$9=TRUE,$D78,IF('Cubicle Worksheet'!$U$11=TRUE,$D78,IF('Cubicle Worksheet'!$U$10=TRUE,$D78,IF($I81="RR",$D78+4,$D78))))</f>
        <v xml:space="preserve"> </v>
      </c>
      <c r="E79" s="54" t="s">
        <v>37</v>
      </c>
      <c r="F79" s="55" t="str">
        <f>IF('Cubicle Worksheet'!$U$9=TRUE,($H78-$D85)+4,IF('Cubicle Worksheet'!$U$10=TRUE,$H78+7,IF('Cubicle Worksheet'!$B22&gt;0,($H78-$D85)+4," ")))</f>
        <v xml:space="preserve"> </v>
      </c>
      <c r="G79" s="54"/>
      <c r="H79" s="54"/>
      <c r="I79" s="56"/>
      <c r="L79" s="331" t="str">
        <f>$I83</f>
        <v>P1-7</v>
      </c>
      <c r="M79" s="332"/>
      <c r="N79" s="299" t="s">
        <v>145</v>
      </c>
      <c r="O79" s="300"/>
      <c r="P79" s="331" t="str">
        <f>$I83</f>
        <v>P1-7</v>
      </c>
      <c r="Q79" s="332"/>
      <c r="R79" s="299" t="s">
        <v>146</v>
      </c>
      <c r="S79" s="300"/>
    </row>
    <row r="80" spans="1:19" ht="15" customHeight="1">
      <c r="C80" s="57" t="str">
        <f>IF('Cubicle Worksheet'!$AA$10=TRUE,ROUNDUP('Cubicle Worksheet'!$Q22/'Cubicle Worksheet'!$AA$11,1)," ")</f>
        <v xml:space="preserve"> </v>
      </c>
      <c r="D80" s="69" t="str">
        <f>IF('Cubicle Worksheet'!$U$9=TRUE,"width", IF('Cubicle Worksheet'!$U$11=TRUE,"width",IF('Cubicle Worksheet'!$U$10=TRUE,"width",IF('Cubicle Worksheet'!$T22&gt;104,"width"," "))))</f>
        <v>width</v>
      </c>
      <c r="E80" s="54"/>
      <c r="F80" s="55"/>
      <c r="G80" s="54"/>
      <c r="H80" s="54"/>
      <c r="I80" s="56"/>
      <c r="L80" s="333"/>
      <c r="M80" s="334"/>
      <c r="N80" s="301"/>
      <c r="O80" s="302"/>
      <c r="P80" s="333"/>
      <c r="Q80" s="334"/>
      <c r="R80" s="301"/>
      <c r="S80" s="302"/>
    </row>
    <row r="81" spans="1:19" ht="15" customHeight="1" thickBot="1">
      <c r="C81" s="325">
        <f>'Cubicle Worksheet'!$W22</f>
        <v>0</v>
      </c>
      <c r="D81" s="326"/>
      <c r="E81" s="326"/>
      <c r="F81" s="326"/>
      <c r="G81" s="54"/>
      <c r="H81" s="50" t="str">
        <f>IF('Cubicle Worksheet'!$U$9=TRUE,"Panels","Widths")</f>
        <v>Widths</v>
      </c>
      <c r="I81" s="53" t="str">
        <f>IF('Cubicle Worksheet'!$U$9=TRUE,'Cubicle Worksheet'!$O92, IF('Cubicle Worksheet'!$U$11=TRUE,$D78,IF('Cubicle Worksheet'!$AA$10=TRUE,C80,IF('Cubicle Worksheet'!$U$10=TRUE,$D78,IF('Cubicle Worksheet'!$T22&gt;104,$D78,"RR")))))</f>
        <v xml:space="preserve"> </v>
      </c>
      <c r="L81" s="335"/>
      <c r="M81" s="336"/>
      <c r="N81" s="303"/>
      <c r="O81" s="304"/>
      <c r="P81" s="335"/>
      <c r="Q81" s="336"/>
      <c r="R81" s="303"/>
      <c r="S81" s="304"/>
    </row>
    <row r="82" spans="1:19" ht="15" customHeight="1" thickBot="1">
      <c r="C82" s="59"/>
      <c r="D82" s="58"/>
      <c r="E82" s="54"/>
      <c r="F82" s="55"/>
      <c r="G82" s="54"/>
      <c r="H82" s="55"/>
      <c r="I82" s="56"/>
      <c r="L82" s="75"/>
      <c r="M82" s="70"/>
      <c r="N82" s="71"/>
      <c r="O82" s="74"/>
      <c r="P82" s="71"/>
      <c r="Q82" s="72"/>
      <c r="R82" s="73"/>
      <c r="S82" s="70"/>
    </row>
    <row r="83" spans="1:19" ht="15" customHeight="1">
      <c r="C83" s="52" t="s">
        <v>0</v>
      </c>
      <c r="D83" s="318">
        <f>'Cubicle Worksheet'!$A22</f>
        <v>0</v>
      </c>
      <c r="E83" s="319"/>
      <c r="F83" s="319"/>
      <c r="G83" s="319"/>
      <c r="H83" s="320"/>
      <c r="I83" s="337" t="str">
        <f>'Cubicle Worksheet'!$X22</f>
        <v>P1-7</v>
      </c>
      <c r="L83" s="286" t="str">
        <f>'Cubicle Worksheet'!$K$4</f>
        <v>UVU HP Bldg (Lakeside Campus) - Cubical Curtains</v>
      </c>
      <c r="M83" s="287"/>
      <c r="N83" s="287"/>
      <c r="O83" s="288"/>
      <c r="P83" s="286" t="str">
        <f>'Cubicle Worksheet'!$K$4</f>
        <v>UVU HP Bldg (Lakeside Campus) - Cubical Curtains</v>
      </c>
      <c r="Q83" s="287"/>
      <c r="R83" s="287"/>
      <c r="S83" s="288"/>
    </row>
    <row r="84" spans="1:19" ht="15" customHeight="1">
      <c r="C84" s="51" t="s">
        <v>141</v>
      </c>
      <c r="D84" s="318" t="str">
        <f>IF('Cubicle Worksheet'!$U$9=TRUE,"Double Snaps",IF('Cubicle Worksheet'!$U$11=TRUE,"Snap Tape"," "))</f>
        <v xml:space="preserve"> </v>
      </c>
      <c r="E84" s="319"/>
      <c r="F84" s="320"/>
      <c r="G84" s="54"/>
      <c r="H84" s="55"/>
      <c r="I84" s="338"/>
      <c r="L84" s="289" t="str">
        <f>$I$2</f>
        <v>Install</v>
      </c>
      <c r="M84" s="290"/>
      <c r="N84" s="291">
        <f>'Cubicle Worksheet'!$AG$5</f>
        <v>0</v>
      </c>
      <c r="O84" s="292"/>
      <c r="P84" s="289" t="str">
        <f>$I$2</f>
        <v>Install</v>
      </c>
      <c r="Q84" s="290"/>
      <c r="R84" s="291">
        <f>'Cubicle Worksheet'!$AG$5</f>
        <v>0</v>
      </c>
      <c r="S84" s="292"/>
    </row>
    <row r="85" spans="1:19" ht="15" customHeight="1">
      <c r="C85" s="51" t="s">
        <v>131</v>
      </c>
      <c r="D85" s="329" t="str">
        <f>IF('Cubicle Worksheet'!$U$9=TRUE,'Cubicle Worksheet'!$U22-4,'Cubicle Worksheet'!$U22)</f>
        <v xml:space="preserve"> </v>
      </c>
      <c r="E85" s="330"/>
      <c r="F85" s="62"/>
      <c r="G85" s="63"/>
      <c r="H85" s="64"/>
      <c r="I85" s="338"/>
      <c r="J85" s="28"/>
      <c r="L85" s="331" t="str">
        <f>$I83</f>
        <v>P1-7</v>
      </c>
      <c r="M85" s="332"/>
      <c r="N85" s="299" t="s">
        <v>147</v>
      </c>
      <c r="O85" s="300"/>
      <c r="P85" s="331" t="str">
        <f>$I83</f>
        <v>P1-7</v>
      </c>
      <c r="Q85" s="332"/>
      <c r="R85" s="299" t="s">
        <v>148</v>
      </c>
      <c r="S85" s="300"/>
    </row>
    <row r="86" spans="1:19" ht="15" customHeight="1">
      <c r="C86" s="51" t="s">
        <v>29</v>
      </c>
      <c r="D86" s="318" t="str">
        <f>'Cubicle Worksheet'!$S$13</f>
        <v>Design Craft - River Birch, Color: Willow</v>
      </c>
      <c r="E86" s="319"/>
      <c r="F86" s="319"/>
      <c r="G86" s="319"/>
      <c r="H86" s="320"/>
      <c r="I86" s="317"/>
      <c r="L86" s="333"/>
      <c r="M86" s="334"/>
      <c r="N86" s="301"/>
      <c r="O86" s="302"/>
      <c r="P86" s="333"/>
      <c r="Q86" s="334"/>
      <c r="R86" s="301"/>
      <c r="S86" s="302"/>
    </row>
    <row r="87" spans="1:19" ht="15" customHeight="1" thickBot="1">
      <c r="C87" s="60"/>
      <c r="D87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87" s="61"/>
      <c r="F87" s="61"/>
      <c r="G87" s="65"/>
      <c r="H87" s="65"/>
      <c r="I87" s="66"/>
      <c r="L87" s="335"/>
      <c r="M87" s="336"/>
      <c r="N87" s="303"/>
      <c r="O87" s="304"/>
      <c r="P87" s="335"/>
      <c r="Q87" s="336"/>
      <c r="R87" s="303"/>
      <c r="S87" s="304"/>
    </row>
    <row r="88" spans="1:19" ht="15" customHeight="1"/>
    <row r="89" spans="1:19" ht="15" customHeight="1" thickBot="1"/>
    <row r="90" spans="1:19" ht="15" customHeight="1">
      <c r="A90" s="24" t="s">
        <v>84</v>
      </c>
      <c r="B90" s="24" t="s">
        <v>65</v>
      </c>
      <c r="C90" s="51" t="s">
        <v>74</v>
      </c>
      <c r="D90" s="318" t="str">
        <f>'Cubicle Worksheet'!$K$4</f>
        <v>UVU HP Bldg (Lakeside Campus) - Cubical Curtains</v>
      </c>
      <c r="E90" s="319"/>
      <c r="F90" s="319"/>
      <c r="G90" s="319"/>
      <c r="H90" s="320"/>
      <c r="I90" s="53">
        <f>'Cubicle Worksheet'!$AG$5</f>
        <v>0</v>
      </c>
      <c r="J90" s="25"/>
      <c r="L90" s="286" t="str">
        <f>'Cubicle Worksheet'!$K$4</f>
        <v>UVU HP Bldg (Lakeside Campus) - Cubical Curtains</v>
      </c>
      <c r="M90" s="287"/>
      <c r="N90" s="287"/>
      <c r="O90" s="288"/>
      <c r="P90" s="286" t="str">
        <f>'Cubicle Worksheet'!$K$4</f>
        <v>UVU HP Bldg (Lakeside Campus) - Cubical Curtains</v>
      </c>
      <c r="Q90" s="287"/>
      <c r="R90" s="287"/>
      <c r="S90" s="288"/>
    </row>
    <row r="91" spans="1:19" ht="15" customHeight="1">
      <c r="C91" s="51" t="s">
        <v>75</v>
      </c>
      <c r="D91" s="327" t="str">
        <f>'Cubicle Worksheet'!$Q23</f>
        <v xml:space="preserve"> </v>
      </c>
      <c r="E91" s="328"/>
      <c r="F91" s="69" t="str">
        <f>IF('Cubicle Worksheet'!R23="W","widths"," ")</f>
        <v xml:space="preserve"> </v>
      </c>
      <c r="G91" s="69" t="s">
        <v>37</v>
      </c>
      <c r="H91" s="68" t="str">
        <f>'Cubicle Worksheet'!$T23</f>
        <v xml:space="preserve"> </v>
      </c>
      <c r="I91" s="53" t="str">
        <f>+IF('Cubicle Worksheet'!$Q$38=1,"Ship",IF('Cubicle Worksheet'!$Q$38=2,"Install",IF('Cubicle Worksheet'!$Q$38=3,"Deliver",IF('Cubicle Worksheet'!$Q$38=4,"Will Call"))))</f>
        <v>Install</v>
      </c>
      <c r="J91" s="26"/>
      <c r="L91" s="289" t="str">
        <f>$I$2</f>
        <v>Install</v>
      </c>
      <c r="M91" s="290"/>
      <c r="N91" s="291">
        <f>'Cubicle Worksheet'!$AG$5</f>
        <v>0</v>
      </c>
      <c r="O91" s="292"/>
      <c r="P91" s="289" t="str">
        <f>$I$2</f>
        <v>Install</v>
      </c>
      <c r="Q91" s="290"/>
      <c r="R91" s="291">
        <f>'Cubicle Worksheet'!$AG$5</f>
        <v>0</v>
      </c>
      <c r="S91" s="292"/>
    </row>
    <row r="92" spans="1:19" ht="15" customHeight="1">
      <c r="C92" s="51" t="s">
        <v>76</v>
      </c>
      <c r="D92" s="67" t="str">
        <f>IF('Cubicle Worksheet'!$U$9=TRUE,$D91,IF('Cubicle Worksheet'!$U$11=TRUE,$D91,IF('Cubicle Worksheet'!$U$10=TRUE,$D91,IF($I94="RR",$D91+4,$D91))))</f>
        <v xml:space="preserve"> </v>
      </c>
      <c r="E92" s="54" t="s">
        <v>37</v>
      </c>
      <c r="F92" s="55" t="str">
        <f>IF('Cubicle Worksheet'!$U$9=TRUE,($H91-$D98)+4,IF('Cubicle Worksheet'!$U$10=TRUE,$H91+7,IF('Cubicle Worksheet'!$B23&gt;0,($H91-$D98)+4," ")))</f>
        <v xml:space="preserve"> </v>
      </c>
      <c r="G92" s="54"/>
      <c r="H92" s="54"/>
      <c r="I92" s="56"/>
      <c r="L92" s="331" t="str">
        <f>$I96</f>
        <v>P1-8</v>
      </c>
      <c r="M92" s="332"/>
      <c r="N92" s="299" t="s">
        <v>145</v>
      </c>
      <c r="O92" s="300"/>
      <c r="P92" s="331" t="str">
        <f>$I96</f>
        <v>P1-8</v>
      </c>
      <c r="Q92" s="332"/>
      <c r="R92" s="299" t="s">
        <v>146</v>
      </c>
      <c r="S92" s="300"/>
    </row>
    <row r="93" spans="1:19" ht="15" customHeight="1">
      <c r="C93" s="57" t="str">
        <f>IF('Cubicle Worksheet'!$AA$10=TRUE,ROUNDUP('Cubicle Worksheet'!$Q23/'Cubicle Worksheet'!$AA$11,1)," ")</f>
        <v xml:space="preserve"> </v>
      </c>
      <c r="D93" s="69" t="str">
        <f>IF('Cubicle Worksheet'!$U$9=TRUE,"width", IF('Cubicle Worksheet'!$U$11=TRUE,"width",IF('Cubicle Worksheet'!$U$10=TRUE,"width",IF('Cubicle Worksheet'!$T23&gt;104,"width"," "))))</f>
        <v>width</v>
      </c>
      <c r="E93" s="54"/>
      <c r="F93" s="55"/>
      <c r="G93" s="54"/>
      <c r="H93" s="54"/>
      <c r="I93" s="56"/>
      <c r="L93" s="333"/>
      <c r="M93" s="334"/>
      <c r="N93" s="301"/>
      <c r="O93" s="302"/>
      <c r="P93" s="333"/>
      <c r="Q93" s="334"/>
      <c r="R93" s="301"/>
      <c r="S93" s="302"/>
    </row>
    <row r="94" spans="1:19" ht="15" customHeight="1" thickBot="1">
      <c r="C94" s="325">
        <f>'Cubicle Worksheet'!$W23</f>
        <v>0</v>
      </c>
      <c r="D94" s="326"/>
      <c r="E94" s="326"/>
      <c r="F94" s="326"/>
      <c r="G94" s="54"/>
      <c r="H94" s="50" t="str">
        <f>IF('Cubicle Worksheet'!$U$9=TRUE,"Panels","Widths")</f>
        <v>Widths</v>
      </c>
      <c r="I94" s="53" t="str">
        <f>IF('Cubicle Worksheet'!$U$9=TRUE,'Cubicle Worksheet'!$O105, IF('Cubicle Worksheet'!$U$11=TRUE,$D91,IF('Cubicle Worksheet'!$AA$10=TRUE,C93,IF('Cubicle Worksheet'!$U$10=TRUE,$D91,IF('Cubicle Worksheet'!$T23&gt;104,$D91,"RR")))))</f>
        <v xml:space="preserve"> </v>
      </c>
      <c r="L94" s="335"/>
      <c r="M94" s="336"/>
      <c r="N94" s="303"/>
      <c r="O94" s="304"/>
      <c r="P94" s="335"/>
      <c r="Q94" s="336"/>
      <c r="R94" s="303"/>
      <c r="S94" s="304"/>
    </row>
    <row r="95" spans="1:19" ht="15" customHeight="1" thickBot="1">
      <c r="C95" s="59"/>
      <c r="D95" s="58"/>
      <c r="E95" s="54"/>
      <c r="F95" s="55"/>
      <c r="G95" s="54"/>
      <c r="H95" s="55"/>
      <c r="I95" s="56"/>
      <c r="L95" s="75"/>
      <c r="M95" s="70"/>
      <c r="N95" s="71"/>
      <c r="O95" s="74"/>
      <c r="P95" s="71"/>
      <c r="Q95" s="72"/>
      <c r="R95" s="73"/>
      <c r="S95" s="70"/>
    </row>
    <row r="96" spans="1:19" ht="15" customHeight="1">
      <c r="C96" s="52" t="s">
        <v>0</v>
      </c>
      <c r="D96" s="318">
        <f>'Cubicle Worksheet'!$A23</f>
        <v>0</v>
      </c>
      <c r="E96" s="319"/>
      <c r="F96" s="319"/>
      <c r="G96" s="319"/>
      <c r="H96" s="320"/>
      <c r="I96" s="337" t="str">
        <f>'Cubicle Worksheet'!$X23</f>
        <v>P1-8</v>
      </c>
      <c r="L96" s="286" t="str">
        <f>'Cubicle Worksheet'!$K$4</f>
        <v>UVU HP Bldg (Lakeside Campus) - Cubical Curtains</v>
      </c>
      <c r="M96" s="287"/>
      <c r="N96" s="287"/>
      <c r="O96" s="288"/>
      <c r="P96" s="286" t="str">
        <f>'Cubicle Worksheet'!$K$4</f>
        <v>UVU HP Bldg (Lakeside Campus) - Cubical Curtains</v>
      </c>
      <c r="Q96" s="287"/>
      <c r="R96" s="287"/>
      <c r="S96" s="288"/>
    </row>
    <row r="97" spans="1:19" ht="15" customHeight="1">
      <c r="C97" s="51" t="s">
        <v>141</v>
      </c>
      <c r="D97" s="318" t="str">
        <f>IF('Cubicle Worksheet'!$U$9=TRUE,"Double Snaps",IF('Cubicle Worksheet'!$U$11=TRUE,"Snap Tape"," "))</f>
        <v xml:space="preserve"> </v>
      </c>
      <c r="E97" s="319"/>
      <c r="F97" s="320"/>
      <c r="G97" s="54"/>
      <c r="H97" s="55"/>
      <c r="I97" s="338"/>
      <c r="L97" s="289" t="str">
        <f>$I$2</f>
        <v>Install</v>
      </c>
      <c r="M97" s="290"/>
      <c r="N97" s="291">
        <f>'Cubicle Worksheet'!$AG$5</f>
        <v>0</v>
      </c>
      <c r="O97" s="292"/>
      <c r="P97" s="289" t="str">
        <f>$I$2</f>
        <v>Install</v>
      </c>
      <c r="Q97" s="290"/>
      <c r="R97" s="291">
        <f>'Cubicle Worksheet'!$AG$5</f>
        <v>0</v>
      </c>
      <c r="S97" s="292"/>
    </row>
    <row r="98" spans="1:19" ht="15" customHeight="1">
      <c r="C98" s="51" t="s">
        <v>131</v>
      </c>
      <c r="D98" s="329" t="str">
        <f>IF('Cubicle Worksheet'!$U$9=TRUE,'Cubicle Worksheet'!$U23-4,'Cubicle Worksheet'!$U23)</f>
        <v xml:space="preserve"> </v>
      </c>
      <c r="E98" s="330"/>
      <c r="F98" s="62"/>
      <c r="G98" s="63"/>
      <c r="H98" s="64"/>
      <c r="I98" s="338"/>
      <c r="J98" s="28"/>
      <c r="L98" s="331" t="str">
        <f>$I96</f>
        <v>P1-8</v>
      </c>
      <c r="M98" s="332"/>
      <c r="N98" s="299" t="s">
        <v>147</v>
      </c>
      <c r="O98" s="300"/>
      <c r="P98" s="331" t="str">
        <f>$I96</f>
        <v>P1-8</v>
      </c>
      <c r="Q98" s="332"/>
      <c r="R98" s="299" t="s">
        <v>148</v>
      </c>
      <c r="S98" s="300"/>
    </row>
    <row r="99" spans="1:19" ht="15" customHeight="1">
      <c r="C99" s="51" t="s">
        <v>29</v>
      </c>
      <c r="D99" s="318" t="str">
        <f>'Cubicle Worksheet'!$S$13</f>
        <v>Design Craft - River Birch, Color: Willow</v>
      </c>
      <c r="E99" s="319"/>
      <c r="F99" s="319"/>
      <c r="G99" s="319"/>
      <c r="H99" s="320"/>
      <c r="I99" s="317"/>
      <c r="L99" s="333"/>
      <c r="M99" s="334"/>
      <c r="N99" s="301"/>
      <c r="O99" s="302"/>
      <c r="P99" s="333"/>
      <c r="Q99" s="334"/>
      <c r="R99" s="301"/>
      <c r="S99" s="302"/>
    </row>
    <row r="100" spans="1:19" ht="15" customHeight="1" thickBot="1">
      <c r="C100" s="60"/>
      <c r="D100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00" s="61"/>
      <c r="F100" s="61"/>
      <c r="G100" s="65"/>
      <c r="H100" s="65"/>
      <c r="I100" s="66"/>
      <c r="L100" s="335"/>
      <c r="M100" s="336"/>
      <c r="N100" s="303"/>
      <c r="O100" s="304"/>
      <c r="P100" s="335"/>
      <c r="Q100" s="336"/>
      <c r="R100" s="303"/>
      <c r="S100" s="304"/>
    </row>
    <row r="101" spans="1:19" ht="15" customHeight="1">
      <c r="C101" s="58"/>
      <c r="D101" s="80"/>
      <c r="E101" s="55"/>
      <c r="F101" s="55"/>
      <c r="G101" s="58"/>
      <c r="H101" s="58"/>
      <c r="I101" s="58"/>
      <c r="L101" s="81"/>
      <c r="M101" s="81"/>
      <c r="N101" s="76"/>
      <c r="O101" s="76"/>
      <c r="P101" s="81"/>
      <c r="Q101" s="81"/>
      <c r="R101" s="76"/>
      <c r="S101" s="76"/>
    </row>
    <row r="102" spans="1:19" ht="15" customHeight="1" thickBot="1"/>
    <row r="103" spans="1:19" ht="15" customHeight="1">
      <c r="A103" s="24" t="s">
        <v>85</v>
      </c>
      <c r="B103" s="24" t="s">
        <v>66</v>
      </c>
      <c r="C103" s="51" t="s">
        <v>74</v>
      </c>
      <c r="D103" s="318" t="str">
        <f>'Cubicle Worksheet'!$K$4</f>
        <v>UVU HP Bldg (Lakeside Campus) - Cubical Curtains</v>
      </c>
      <c r="E103" s="319"/>
      <c r="F103" s="319"/>
      <c r="G103" s="319"/>
      <c r="H103" s="320"/>
      <c r="I103" s="53">
        <f>'Cubicle Worksheet'!$AG$5</f>
        <v>0</v>
      </c>
      <c r="J103" s="25"/>
      <c r="L103" s="286" t="str">
        <f>'Cubicle Worksheet'!$K$4</f>
        <v>UVU HP Bldg (Lakeside Campus) - Cubical Curtains</v>
      </c>
      <c r="M103" s="287"/>
      <c r="N103" s="287"/>
      <c r="O103" s="288"/>
      <c r="P103" s="286" t="str">
        <f>'Cubicle Worksheet'!$K$4</f>
        <v>UVU HP Bldg (Lakeside Campus) - Cubical Curtains</v>
      </c>
      <c r="Q103" s="287"/>
      <c r="R103" s="287"/>
      <c r="S103" s="288"/>
    </row>
    <row r="104" spans="1:19" ht="15" customHeight="1">
      <c r="C104" s="51" t="s">
        <v>75</v>
      </c>
      <c r="D104" s="327" t="str">
        <f>'Cubicle Worksheet'!$Q24</f>
        <v xml:space="preserve"> </v>
      </c>
      <c r="E104" s="328"/>
      <c r="F104" s="69" t="str">
        <f>IF('Cubicle Worksheet'!R24="W","widths"," ")</f>
        <v xml:space="preserve"> </v>
      </c>
      <c r="G104" s="69" t="s">
        <v>37</v>
      </c>
      <c r="H104" s="68" t="str">
        <f>'Cubicle Worksheet'!$T24</f>
        <v xml:space="preserve"> </v>
      </c>
      <c r="I104" s="53" t="str">
        <f>+IF('Cubicle Worksheet'!$Q$38=1,"Ship",IF('Cubicle Worksheet'!$Q$38=2,"Install",IF('Cubicle Worksheet'!$Q$38=3,"Deliver",IF('Cubicle Worksheet'!$Q$38=4,"Will Call"))))</f>
        <v>Install</v>
      </c>
      <c r="J104" s="26"/>
      <c r="L104" s="289" t="str">
        <f>$I$2</f>
        <v>Install</v>
      </c>
      <c r="M104" s="290"/>
      <c r="N104" s="291">
        <f>'Cubicle Worksheet'!$AG$5</f>
        <v>0</v>
      </c>
      <c r="O104" s="292"/>
      <c r="P104" s="289" t="str">
        <f>$I$2</f>
        <v>Install</v>
      </c>
      <c r="Q104" s="290"/>
      <c r="R104" s="291">
        <f>'Cubicle Worksheet'!$AG$5</f>
        <v>0</v>
      </c>
      <c r="S104" s="292"/>
    </row>
    <row r="105" spans="1:19" ht="15" customHeight="1">
      <c r="C105" s="51" t="s">
        <v>76</v>
      </c>
      <c r="D105" s="67" t="str">
        <f>IF('Cubicle Worksheet'!$U$9=TRUE,$D104,IF('Cubicle Worksheet'!$U$11=TRUE,$D104,IF('Cubicle Worksheet'!$U$10=TRUE,$D104,IF($I107="RR",$D104+4,$D104))))</f>
        <v xml:space="preserve"> </v>
      </c>
      <c r="E105" s="54" t="s">
        <v>37</v>
      </c>
      <c r="F105" s="55" t="str">
        <f>IF('Cubicle Worksheet'!$U$9=TRUE,($H104-$D111)+4,IF('Cubicle Worksheet'!$U$10=TRUE,$H104+7,IF('Cubicle Worksheet'!$B24&gt;0,($H104-$D111)+4," ")))</f>
        <v xml:space="preserve"> </v>
      </c>
      <c r="G105" s="54"/>
      <c r="H105" s="54"/>
      <c r="I105" s="56"/>
      <c r="L105" s="331" t="str">
        <f>$I109</f>
        <v>P1-9</v>
      </c>
      <c r="M105" s="332"/>
      <c r="N105" s="299" t="s">
        <v>145</v>
      </c>
      <c r="O105" s="300"/>
      <c r="P105" s="331" t="str">
        <f>$I109</f>
        <v>P1-9</v>
      </c>
      <c r="Q105" s="332"/>
      <c r="R105" s="299" t="s">
        <v>146</v>
      </c>
      <c r="S105" s="300"/>
    </row>
    <row r="106" spans="1:19" ht="15" customHeight="1">
      <c r="C106" s="57" t="str">
        <f>IF('Cubicle Worksheet'!$AA$10=TRUE,ROUNDUP('Cubicle Worksheet'!$Q24/'Cubicle Worksheet'!$AA$11,1)," ")</f>
        <v xml:space="preserve"> </v>
      </c>
      <c r="D106" s="69" t="str">
        <f>IF('Cubicle Worksheet'!$U$9=TRUE,"width", IF('Cubicle Worksheet'!$U$11=TRUE,"width",IF('Cubicle Worksheet'!$U$10=TRUE,"width",IF('Cubicle Worksheet'!$T24&gt;104,"width"," "))))</f>
        <v>width</v>
      </c>
      <c r="E106" s="54"/>
      <c r="F106" s="55"/>
      <c r="G106" s="54"/>
      <c r="H106" s="54"/>
      <c r="I106" s="56"/>
      <c r="L106" s="333"/>
      <c r="M106" s="334"/>
      <c r="N106" s="301"/>
      <c r="O106" s="302"/>
      <c r="P106" s="333"/>
      <c r="Q106" s="334"/>
      <c r="R106" s="301"/>
      <c r="S106" s="302"/>
    </row>
    <row r="107" spans="1:19" ht="15" customHeight="1" thickBot="1">
      <c r="C107" s="325">
        <f>'Cubicle Worksheet'!$W24</f>
        <v>0</v>
      </c>
      <c r="D107" s="326"/>
      <c r="E107" s="326"/>
      <c r="F107" s="326"/>
      <c r="G107" s="54"/>
      <c r="H107" s="50" t="str">
        <f>IF('Cubicle Worksheet'!$U$9=TRUE,"Panels","Widths")</f>
        <v>Widths</v>
      </c>
      <c r="I107" s="53" t="str">
        <f>IF('Cubicle Worksheet'!$U$9=TRUE,'Cubicle Worksheet'!$O118, IF('Cubicle Worksheet'!$U$11=TRUE,$D104,IF('Cubicle Worksheet'!$AA$10=TRUE,C106,IF('Cubicle Worksheet'!$U$10=TRUE,$D104,IF('Cubicle Worksheet'!$T24&gt;104,$D104,"RR")))))</f>
        <v xml:space="preserve"> </v>
      </c>
      <c r="L107" s="335"/>
      <c r="M107" s="336"/>
      <c r="N107" s="303"/>
      <c r="O107" s="304"/>
      <c r="P107" s="335"/>
      <c r="Q107" s="336"/>
      <c r="R107" s="303"/>
      <c r="S107" s="304"/>
    </row>
    <row r="108" spans="1:19" ht="15" customHeight="1" thickBot="1">
      <c r="C108" s="59"/>
      <c r="D108" s="58"/>
      <c r="E108" s="54"/>
      <c r="F108" s="55"/>
      <c r="G108" s="54"/>
      <c r="H108" s="55"/>
      <c r="I108" s="56"/>
      <c r="L108" s="75"/>
      <c r="M108" s="70"/>
      <c r="N108" s="71"/>
      <c r="O108" s="74"/>
      <c r="P108" s="71"/>
      <c r="Q108" s="72"/>
      <c r="R108" s="73"/>
      <c r="S108" s="70"/>
    </row>
    <row r="109" spans="1:19" ht="15" customHeight="1">
      <c r="C109" s="52" t="s">
        <v>0</v>
      </c>
      <c r="D109" s="318">
        <f>'Cubicle Worksheet'!$A24</f>
        <v>0</v>
      </c>
      <c r="E109" s="319"/>
      <c r="F109" s="319"/>
      <c r="G109" s="319"/>
      <c r="H109" s="320"/>
      <c r="I109" s="337" t="str">
        <f>'Cubicle Worksheet'!$X24</f>
        <v>P1-9</v>
      </c>
      <c r="L109" s="286" t="str">
        <f>'Cubicle Worksheet'!$K$4</f>
        <v>UVU HP Bldg (Lakeside Campus) - Cubical Curtains</v>
      </c>
      <c r="M109" s="287"/>
      <c r="N109" s="287"/>
      <c r="O109" s="288"/>
      <c r="P109" s="286" t="str">
        <f>'Cubicle Worksheet'!$K$4</f>
        <v>UVU HP Bldg (Lakeside Campus) - Cubical Curtains</v>
      </c>
      <c r="Q109" s="287"/>
      <c r="R109" s="287"/>
      <c r="S109" s="288"/>
    </row>
    <row r="110" spans="1:19" ht="15" customHeight="1">
      <c r="C110" s="51" t="s">
        <v>141</v>
      </c>
      <c r="D110" s="318" t="str">
        <f>IF('Cubicle Worksheet'!$U$9=TRUE,"Double Snaps",IF('Cubicle Worksheet'!$U$11=TRUE,"Snap Tape"," "))</f>
        <v xml:space="preserve"> </v>
      </c>
      <c r="E110" s="319"/>
      <c r="F110" s="320"/>
      <c r="G110" s="54"/>
      <c r="H110" s="55"/>
      <c r="I110" s="338"/>
      <c r="L110" s="289" t="str">
        <f>$I$2</f>
        <v>Install</v>
      </c>
      <c r="M110" s="290"/>
      <c r="N110" s="291">
        <f>'Cubicle Worksheet'!$AG$5</f>
        <v>0</v>
      </c>
      <c r="O110" s="292"/>
      <c r="P110" s="289" t="str">
        <f>$I$2</f>
        <v>Install</v>
      </c>
      <c r="Q110" s="290"/>
      <c r="R110" s="291">
        <f>'Cubicle Worksheet'!$AG$5</f>
        <v>0</v>
      </c>
      <c r="S110" s="292"/>
    </row>
    <row r="111" spans="1:19" ht="15" customHeight="1">
      <c r="C111" s="51" t="s">
        <v>131</v>
      </c>
      <c r="D111" s="329" t="str">
        <f>IF('Cubicle Worksheet'!$U$9=TRUE,'Cubicle Worksheet'!$U24-4,'Cubicle Worksheet'!$U24)</f>
        <v xml:space="preserve"> </v>
      </c>
      <c r="E111" s="330"/>
      <c r="F111" s="62"/>
      <c r="G111" s="63"/>
      <c r="H111" s="64"/>
      <c r="I111" s="338"/>
      <c r="J111" s="28"/>
      <c r="L111" s="331" t="str">
        <f>$I109</f>
        <v>P1-9</v>
      </c>
      <c r="M111" s="332"/>
      <c r="N111" s="299" t="s">
        <v>147</v>
      </c>
      <c r="O111" s="300"/>
      <c r="P111" s="331" t="str">
        <f>$I109</f>
        <v>P1-9</v>
      </c>
      <c r="Q111" s="332"/>
      <c r="R111" s="299" t="s">
        <v>148</v>
      </c>
      <c r="S111" s="300"/>
    </row>
    <row r="112" spans="1:19" ht="15" customHeight="1">
      <c r="C112" s="51" t="s">
        <v>29</v>
      </c>
      <c r="D112" s="318" t="str">
        <f>'Cubicle Worksheet'!$S$13</f>
        <v>Design Craft - River Birch, Color: Willow</v>
      </c>
      <c r="E112" s="319"/>
      <c r="F112" s="319"/>
      <c r="G112" s="319"/>
      <c r="H112" s="320"/>
      <c r="I112" s="317"/>
      <c r="L112" s="333"/>
      <c r="M112" s="334"/>
      <c r="N112" s="301"/>
      <c r="O112" s="302"/>
      <c r="P112" s="333"/>
      <c r="Q112" s="334"/>
      <c r="R112" s="301"/>
      <c r="S112" s="302"/>
    </row>
    <row r="113" spans="1:19" ht="15" customHeight="1" thickBot="1">
      <c r="C113" s="60"/>
      <c r="D113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13" s="61"/>
      <c r="F113" s="61"/>
      <c r="G113" s="65"/>
      <c r="H113" s="65"/>
      <c r="I113" s="66"/>
      <c r="L113" s="335"/>
      <c r="M113" s="336"/>
      <c r="N113" s="303"/>
      <c r="O113" s="304"/>
      <c r="P113" s="335"/>
      <c r="Q113" s="336"/>
      <c r="R113" s="303"/>
      <c r="S113" s="304"/>
    </row>
    <row r="114" spans="1:19" ht="15" customHeight="1" thickBot="1"/>
    <row r="115" spans="1:19" ht="15" customHeight="1">
      <c r="A115" s="24" t="s">
        <v>86</v>
      </c>
      <c r="B115" s="24" t="s">
        <v>67</v>
      </c>
      <c r="C115" s="51" t="s">
        <v>74</v>
      </c>
      <c r="D115" s="318" t="str">
        <f>'Cubicle Worksheet'!$K$4</f>
        <v>UVU HP Bldg (Lakeside Campus) - Cubical Curtains</v>
      </c>
      <c r="E115" s="319"/>
      <c r="F115" s="319"/>
      <c r="G115" s="319"/>
      <c r="H115" s="320"/>
      <c r="I115" s="53">
        <f>'Cubicle Worksheet'!$AG$5</f>
        <v>0</v>
      </c>
      <c r="J115" s="25"/>
      <c r="L115" s="286" t="str">
        <f>'Cubicle Worksheet'!$K$4</f>
        <v>UVU HP Bldg (Lakeside Campus) - Cubical Curtains</v>
      </c>
      <c r="M115" s="287"/>
      <c r="N115" s="287"/>
      <c r="O115" s="288"/>
      <c r="P115" s="286" t="str">
        <f>'Cubicle Worksheet'!$K$4</f>
        <v>UVU HP Bldg (Lakeside Campus) - Cubical Curtains</v>
      </c>
      <c r="Q115" s="287"/>
      <c r="R115" s="287"/>
      <c r="S115" s="288"/>
    </row>
    <row r="116" spans="1:19" ht="15" customHeight="1">
      <c r="C116" s="51" t="s">
        <v>75</v>
      </c>
      <c r="D116" s="327" t="str">
        <f>'Cubicle Worksheet'!$Q25</f>
        <v xml:space="preserve"> </v>
      </c>
      <c r="E116" s="328"/>
      <c r="F116" s="69" t="str">
        <f>IF('Cubicle Worksheet'!R25="W","widths"," ")</f>
        <v xml:space="preserve"> </v>
      </c>
      <c r="G116" s="69" t="s">
        <v>37</v>
      </c>
      <c r="H116" s="68" t="str">
        <f>'Cubicle Worksheet'!$T25</f>
        <v xml:space="preserve"> </v>
      </c>
      <c r="I116" s="53" t="str">
        <f>+IF('Cubicle Worksheet'!$Q$38=1,"Ship",IF('Cubicle Worksheet'!$Q$38=2,"Install",IF('Cubicle Worksheet'!$Q$38=3,"Deliver",IF('Cubicle Worksheet'!$Q$38=4,"Will Call"))))</f>
        <v>Install</v>
      </c>
      <c r="J116" s="26"/>
      <c r="L116" s="289" t="str">
        <f>$I$2</f>
        <v>Install</v>
      </c>
      <c r="M116" s="290"/>
      <c r="N116" s="291">
        <f>'Cubicle Worksheet'!$AG$5</f>
        <v>0</v>
      </c>
      <c r="O116" s="292"/>
      <c r="P116" s="289" t="str">
        <f>$I$2</f>
        <v>Install</v>
      </c>
      <c r="Q116" s="290"/>
      <c r="R116" s="291">
        <f>'Cubicle Worksheet'!$AG$5</f>
        <v>0</v>
      </c>
      <c r="S116" s="292"/>
    </row>
    <row r="117" spans="1:19" ht="15" customHeight="1">
      <c r="C117" s="51" t="s">
        <v>76</v>
      </c>
      <c r="D117" s="67" t="str">
        <f>IF('Cubicle Worksheet'!$U$9=TRUE,$D116,IF('Cubicle Worksheet'!$U$11=TRUE,$D116,IF('Cubicle Worksheet'!$U$10=TRUE,$D116,IF($I119="RR",$D116+4,$D116))))</f>
        <v xml:space="preserve"> </v>
      </c>
      <c r="E117" s="54" t="s">
        <v>37</v>
      </c>
      <c r="F117" s="55" t="str">
        <f>IF('Cubicle Worksheet'!$U$9=TRUE,($H116-$D123)+4,IF('Cubicle Worksheet'!$U$10=TRUE,$H116+7,IF('Cubicle Worksheet'!$B25&gt;0,($H116-$D123)+4," ")))</f>
        <v xml:space="preserve"> </v>
      </c>
      <c r="G117" s="54"/>
      <c r="H117" s="54"/>
      <c r="I117" s="56"/>
      <c r="L117" s="331" t="str">
        <f>$I121</f>
        <v>P1-10</v>
      </c>
      <c r="M117" s="332"/>
      <c r="N117" s="299" t="s">
        <v>145</v>
      </c>
      <c r="O117" s="300"/>
      <c r="P117" s="331" t="str">
        <f>$I121</f>
        <v>P1-10</v>
      </c>
      <c r="Q117" s="332"/>
      <c r="R117" s="299" t="s">
        <v>146</v>
      </c>
      <c r="S117" s="300"/>
    </row>
    <row r="118" spans="1:19" ht="15" customHeight="1">
      <c r="C118" s="57" t="str">
        <f>IF('Cubicle Worksheet'!$AA$10=TRUE,ROUNDUP('Cubicle Worksheet'!$Q25/'Cubicle Worksheet'!$AA$11,1)," ")</f>
        <v xml:space="preserve"> </v>
      </c>
      <c r="D118" s="69" t="str">
        <f>IF('Cubicle Worksheet'!$U$9=TRUE,"width", IF('Cubicle Worksheet'!$U$11=TRUE,"width",IF('Cubicle Worksheet'!$U$10=TRUE,"width",IF('Cubicle Worksheet'!$T25&gt;104,"width"," "))))</f>
        <v>width</v>
      </c>
      <c r="E118" s="54"/>
      <c r="F118" s="55"/>
      <c r="G118" s="54"/>
      <c r="H118" s="54"/>
      <c r="I118" s="56"/>
      <c r="L118" s="333"/>
      <c r="M118" s="334"/>
      <c r="N118" s="301"/>
      <c r="O118" s="302"/>
      <c r="P118" s="333"/>
      <c r="Q118" s="334"/>
      <c r="R118" s="301"/>
      <c r="S118" s="302"/>
    </row>
    <row r="119" spans="1:19" ht="15" customHeight="1" thickBot="1">
      <c r="C119" s="325">
        <f>'Cubicle Worksheet'!$W25</f>
        <v>0</v>
      </c>
      <c r="D119" s="326"/>
      <c r="E119" s="326"/>
      <c r="F119" s="326"/>
      <c r="G119" s="54"/>
      <c r="H119" s="50" t="str">
        <f>IF('Cubicle Worksheet'!$U$9=TRUE,"Panels","Widths")</f>
        <v>Widths</v>
      </c>
      <c r="I119" s="53" t="str">
        <f>IF('Cubicle Worksheet'!$U$9=TRUE,'Cubicle Worksheet'!$O130, IF('Cubicle Worksheet'!$U$11=TRUE,$D116,IF('Cubicle Worksheet'!$AA$10=TRUE,C118,IF('Cubicle Worksheet'!$U$10=TRUE,$D116,IF('Cubicle Worksheet'!$T25&gt;104,$D116,"RR")))))</f>
        <v xml:space="preserve"> </v>
      </c>
      <c r="L119" s="335"/>
      <c r="M119" s="336"/>
      <c r="N119" s="303"/>
      <c r="O119" s="304"/>
      <c r="P119" s="335"/>
      <c r="Q119" s="336"/>
      <c r="R119" s="303"/>
      <c r="S119" s="304"/>
    </row>
    <row r="120" spans="1:19" ht="15" customHeight="1" thickBot="1">
      <c r="C120" s="59"/>
      <c r="D120" s="58"/>
      <c r="E120" s="54"/>
      <c r="F120" s="55"/>
      <c r="G120" s="54"/>
      <c r="H120" s="55"/>
      <c r="I120" s="56"/>
      <c r="L120" s="75"/>
      <c r="M120" s="70"/>
      <c r="N120" s="71"/>
      <c r="O120" s="74"/>
      <c r="P120" s="71"/>
      <c r="Q120" s="72"/>
      <c r="R120" s="73"/>
      <c r="S120" s="70"/>
    </row>
    <row r="121" spans="1:19" ht="15" customHeight="1">
      <c r="C121" s="52" t="s">
        <v>0</v>
      </c>
      <c r="D121" s="318">
        <f>'Cubicle Worksheet'!$A25</f>
        <v>0</v>
      </c>
      <c r="E121" s="319"/>
      <c r="F121" s="319"/>
      <c r="G121" s="319"/>
      <c r="H121" s="320"/>
      <c r="I121" s="337" t="str">
        <f>'Cubicle Worksheet'!$X25</f>
        <v>P1-10</v>
      </c>
      <c r="L121" s="286" t="str">
        <f>'Cubicle Worksheet'!$K$4</f>
        <v>UVU HP Bldg (Lakeside Campus) - Cubical Curtains</v>
      </c>
      <c r="M121" s="287"/>
      <c r="N121" s="287"/>
      <c r="O121" s="288"/>
      <c r="P121" s="286" t="str">
        <f>'Cubicle Worksheet'!$K$4</f>
        <v>UVU HP Bldg (Lakeside Campus) - Cubical Curtains</v>
      </c>
      <c r="Q121" s="287"/>
      <c r="R121" s="287"/>
      <c r="S121" s="288"/>
    </row>
    <row r="122" spans="1:19" ht="15" customHeight="1">
      <c r="C122" s="51" t="s">
        <v>141</v>
      </c>
      <c r="D122" s="318" t="str">
        <f>IF('Cubicle Worksheet'!$U$9=TRUE,"Double Snaps",IF('Cubicle Worksheet'!$U$11=TRUE,"Snap Tape"," "))</f>
        <v xml:space="preserve"> </v>
      </c>
      <c r="E122" s="319"/>
      <c r="F122" s="320"/>
      <c r="G122" s="54"/>
      <c r="H122" s="55"/>
      <c r="I122" s="338"/>
      <c r="L122" s="289" t="str">
        <f>$I$2</f>
        <v>Install</v>
      </c>
      <c r="M122" s="290"/>
      <c r="N122" s="291">
        <f>'Cubicle Worksheet'!$AG$5</f>
        <v>0</v>
      </c>
      <c r="O122" s="292"/>
      <c r="P122" s="289" t="str">
        <f>$I$2</f>
        <v>Install</v>
      </c>
      <c r="Q122" s="290"/>
      <c r="R122" s="291">
        <f>'Cubicle Worksheet'!$AG$5</f>
        <v>0</v>
      </c>
      <c r="S122" s="292"/>
    </row>
    <row r="123" spans="1:19" ht="15" customHeight="1">
      <c r="C123" s="51" t="s">
        <v>131</v>
      </c>
      <c r="D123" s="329" t="str">
        <f>IF('Cubicle Worksheet'!$U$9=TRUE,'Cubicle Worksheet'!$U25-4,'Cubicle Worksheet'!$U25)</f>
        <v xml:space="preserve"> </v>
      </c>
      <c r="E123" s="330"/>
      <c r="F123" s="62"/>
      <c r="G123" s="63"/>
      <c r="H123" s="64"/>
      <c r="I123" s="338"/>
      <c r="J123" s="28"/>
      <c r="L123" s="331" t="str">
        <f>$I121</f>
        <v>P1-10</v>
      </c>
      <c r="M123" s="332"/>
      <c r="N123" s="299" t="s">
        <v>147</v>
      </c>
      <c r="O123" s="300"/>
      <c r="P123" s="331" t="str">
        <f>$I121</f>
        <v>P1-10</v>
      </c>
      <c r="Q123" s="332"/>
      <c r="R123" s="299" t="s">
        <v>148</v>
      </c>
      <c r="S123" s="300"/>
    </row>
    <row r="124" spans="1:19" ht="15" customHeight="1">
      <c r="C124" s="51" t="s">
        <v>29</v>
      </c>
      <c r="D124" s="318" t="str">
        <f>'Cubicle Worksheet'!$S$13</f>
        <v>Design Craft - River Birch, Color: Willow</v>
      </c>
      <c r="E124" s="319"/>
      <c r="F124" s="319"/>
      <c r="G124" s="319"/>
      <c r="H124" s="320"/>
      <c r="I124" s="317"/>
      <c r="L124" s="333"/>
      <c r="M124" s="334"/>
      <c r="N124" s="301"/>
      <c r="O124" s="302"/>
      <c r="P124" s="333"/>
      <c r="Q124" s="334"/>
      <c r="R124" s="301"/>
      <c r="S124" s="302"/>
    </row>
    <row r="125" spans="1:19" ht="15" customHeight="1" thickBot="1">
      <c r="C125" s="60"/>
      <c r="D125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25" s="61"/>
      <c r="F125" s="61"/>
      <c r="G125" s="65"/>
      <c r="H125" s="65"/>
      <c r="I125" s="66"/>
      <c r="L125" s="335"/>
      <c r="M125" s="336"/>
      <c r="N125" s="303"/>
      <c r="O125" s="304"/>
      <c r="P125" s="335"/>
      <c r="Q125" s="336"/>
      <c r="R125" s="303"/>
      <c r="S125" s="304"/>
    </row>
    <row r="126" spans="1:19" ht="15" customHeight="1"/>
    <row r="127" spans="1:19" ht="15" customHeight="1" thickBot="1"/>
    <row r="128" spans="1:19" ht="15" customHeight="1">
      <c r="A128" s="24" t="s">
        <v>87</v>
      </c>
      <c r="B128" s="24" t="s">
        <v>68</v>
      </c>
      <c r="C128" s="51" t="s">
        <v>74</v>
      </c>
      <c r="D128" s="318" t="str">
        <f>'Cubicle Worksheet'!$K$4</f>
        <v>UVU HP Bldg (Lakeside Campus) - Cubical Curtains</v>
      </c>
      <c r="E128" s="319"/>
      <c r="F128" s="319"/>
      <c r="G128" s="319"/>
      <c r="H128" s="320"/>
      <c r="I128" s="53">
        <f>'Cubicle Worksheet'!$AG$5</f>
        <v>0</v>
      </c>
      <c r="J128" s="25"/>
      <c r="L128" s="286" t="str">
        <f>'Cubicle Worksheet'!$K$4</f>
        <v>UVU HP Bldg (Lakeside Campus) - Cubical Curtains</v>
      </c>
      <c r="M128" s="287"/>
      <c r="N128" s="287"/>
      <c r="O128" s="288"/>
      <c r="P128" s="286" t="str">
        <f>'Cubicle Worksheet'!$K$4</f>
        <v>UVU HP Bldg (Lakeside Campus) - Cubical Curtains</v>
      </c>
      <c r="Q128" s="287"/>
      <c r="R128" s="287"/>
      <c r="S128" s="288"/>
    </row>
    <row r="129" spans="1:19" ht="15" customHeight="1">
      <c r="C129" s="51" t="s">
        <v>75</v>
      </c>
      <c r="D129" s="327" t="str">
        <f>'Cubicle Worksheet'!$Q26</f>
        <v xml:space="preserve"> </v>
      </c>
      <c r="E129" s="328"/>
      <c r="F129" s="69" t="str">
        <f>IF('Cubicle Worksheet'!R26="W","widths"," ")</f>
        <v xml:space="preserve"> </v>
      </c>
      <c r="G129" s="69" t="s">
        <v>37</v>
      </c>
      <c r="H129" s="68" t="str">
        <f>'Cubicle Worksheet'!$T26</f>
        <v xml:space="preserve"> </v>
      </c>
      <c r="I129" s="53" t="str">
        <f>+IF('Cubicle Worksheet'!$Q$38=1,"Ship",IF('Cubicle Worksheet'!$Q$38=2,"Install",IF('Cubicle Worksheet'!$Q$38=3,"Deliver",IF('Cubicle Worksheet'!$Q$38=4,"Will Call"))))</f>
        <v>Install</v>
      </c>
      <c r="J129" s="26"/>
      <c r="L129" s="289" t="str">
        <f>$I$2</f>
        <v>Install</v>
      </c>
      <c r="M129" s="290"/>
      <c r="N129" s="291">
        <f>'Cubicle Worksheet'!$AG$5</f>
        <v>0</v>
      </c>
      <c r="O129" s="292"/>
      <c r="P129" s="289" t="str">
        <f>$I$2</f>
        <v>Install</v>
      </c>
      <c r="Q129" s="290"/>
      <c r="R129" s="291">
        <f>'Cubicle Worksheet'!$AG$5</f>
        <v>0</v>
      </c>
      <c r="S129" s="292"/>
    </row>
    <row r="130" spans="1:19" ht="15" customHeight="1">
      <c r="C130" s="51" t="s">
        <v>76</v>
      </c>
      <c r="D130" s="67" t="str">
        <f>IF('Cubicle Worksheet'!$U$9=TRUE,$D129,IF('Cubicle Worksheet'!$U$11=TRUE,$D129,IF('Cubicle Worksheet'!$U$10=TRUE,$D129,IF($I132="RR",$D129+4,$D129))))</f>
        <v xml:space="preserve"> </v>
      </c>
      <c r="E130" s="54" t="s">
        <v>37</v>
      </c>
      <c r="F130" s="55" t="str">
        <f>IF('Cubicle Worksheet'!$U$9=TRUE,($H129-$D136)+4,IF('Cubicle Worksheet'!$U$10=TRUE,$H129+7,IF('Cubicle Worksheet'!$B26&gt;0,($H129-$D136)+4," ")))</f>
        <v xml:space="preserve"> </v>
      </c>
      <c r="G130" s="54"/>
      <c r="H130" s="54"/>
      <c r="I130" s="56"/>
      <c r="L130" s="331" t="str">
        <f>$I134</f>
        <v>P1-11</v>
      </c>
      <c r="M130" s="332"/>
      <c r="N130" s="299" t="s">
        <v>145</v>
      </c>
      <c r="O130" s="300"/>
      <c r="P130" s="331" t="str">
        <f>$I134</f>
        <v>P1-11</v>
      </c>
      <c r="Q130" s="332"/>
      <c r="R130" s="299" t="s">
        <v>146</v>
      </c>
      <c r="S130" s="300"/>
    </row>
    <row r="131" spans="1:19" ht="15" customHeight="1">
      <c r="C131" s="57" t="str">
        <f>IF('Cubicle Worksheet'!$AA$10=TRUE,ROUNDUP('Cubicle Worksheet'!$Q26/'Cubicle Worksheet'!$AA$11,1)," ")</f>
        <v xml:space="preserve"> </v>
      </c>
      <c r="D131" s="69" t="str">
        <f>IF('Cubicle Worksheet'!$U$9=TRUE,"width", IF('Cubicle Worksheet'!$U$11=TRUE,"width",IF('Cubicle Worksheet'!$U$10=TRUE,"width",IF('Cubicle Worksheet'!$T26&gt;104,"width"," "))))</f>
        <v>width</v>
      </c>
      <c r="E131" s="54"/>
      <c r="F131" s="55"/>
      <c r="G131" s="54"/>
      <c r="H131" s="54"/>
      <c r="I131" s="56"/>
      <c r="L131" s="333"/>
      <c r="M131" s="334"/>
      <c r="N131" s="301"/>
      <c r="O131" s="302"/>
      <c r="P131" s="333"/>
      <c r="Q131" s="334"/>
      <c r="R131" s="301"/>
      <c r="S131" s="302"/>
    </row>
    <row r="132" spans="1:19" ht="15" customHeight="1" thickBot="1">
      <c r="C132" s="325">
        <f>'Cubicle Worksheet'!$W26</f>
        <v>0</v>
      </c>
      <c r="D132" s="326"/>
      <c r="E132" s="326"/>
      <c r="F132" s="326"/>
      <c r="G132" s="54"/>
      <c r="H132" s="50" t="str">
        <f>IF('Cubicle Worksheet'!$U$9=TRUE,"Panels","Widths")</f>
        <v>Widths</v>
      </c>
      <c r="I132" s="53" t="str">
        <f>IF('Cubicle Worksheet'!$U$9=TRUE,'Cubicle Worksheet'!$O143, IF('Cubicle Worksheet'!$U$11=TRUE,$D129,IF('Cubicle Worksheet'!$AA$10=TRUE,C131,IF('Cubicle Worksheet'!$U$10=TRUE,$D129,IF('Cubicle Worksheet'!$T26&gt;104,$D129,"RR")))))</f>
        <v xml:space="preserve"> </v>
      </c>
      <c r="L132" s="335"/>
      <c r="M132" s="336"/>
      <c r="N132" s="303"/>
      <c r="O132" s="304"/>
      <c r="P132" s="335"/>
      <c r="Q132" s="336"/>
      <c r="R132" s="303"/>
      <c r="S132" s="304"/>
    </row>
    <row r="133" spans="1:19" ht="15" customHeight="1" thickBot="1">
      <c r="C133" s="59"/>
      <c r="D133" s="58"/>
      <c r="E133" s="54"/>
      <c r="F133" s="55"/>
      <c r="G133" s="54"/>
      <c r="H133" s="55"/>
      <c r="I133" s="56"/>
      <c r="L133" s="75"/>
      <c r="M133" s="70"/>
      <c r="N133" s="71"/>
      <c r="O133" s="74"/>
      <c r="P133" s="71"/>
      <c r="Q133" s="72"/>
      <c r="R133" s="73"/>
      <c r="S133" s="70"/>
    </row>
    <row r="134" spans="1:19" ht="15" customHeight="1">
      <c r="C134" s="52" t="s">
        <v>0</v>
      </c>
      <c r="D134" s="318">
        <f>'Cubicle Worksheet'!$A26</f>
        <v>0</v>
      </c>
      <c r="E134" s="319"/>
      <c r="F134" s="319"/>
      <c r="G134" s="319"/>
      <c r="H134" s="320"/>
      <c r="I134" s="337" t="str">
        <f>'Cubicle Worksheet'!$X26</f>
        <v>P1-11</v>
      </c>
      <c r="L134" s="286" t="str">
        <f>'Cubicle Worksheet'!$K$4</f>
        <v>UVU HP Bldg (Lakeside Campus) - Cubical Curtains</v>
      </c>
      <c r="M134" s="287"/>
      <c r="N134" s="287"/>
      <c r="O134" s="288"/>
      <c r="P134" s="286" t="str">
        <f>'Cubicle Worksheet'!$K$4</f>
        <v>UVU HP Bldg (Lakeside Campus) - Cubical Curtains</v>
      </c>
      <c r="Q134" s="287"/>
      <c r="R134" s="287"/>
      <c r="S134" s="288"/>
    </row>
    <row r="135" spans="1:19" ht="15" customHeight="1">
      <c r="C135" s="51" t="s">
        <v>141</v>
      </c>
      <c r="D135" s="318" t="str">
        <f>IF('Cubicle Worksheet'!$U$9=TRUE,"Double Snaps",IF('Cubicle Worksheet'!$U$11=TRUE,"Snap Tape"," "))</f>
        <v xml:space="preserve"> </v>
      </c>
      <c r="E135" s="319"/>
      <c r="F135" s="320"/>
      <c r="G135" s="54"/>
      <c r="H135" s="55"/>
      <c r="I135" s="338"/>
      <c r="L135" s="289" t="str">
        <f>$I$2</f>
        <v>Install</v>
      </c>
      <c r="M135" s="290"/>
      <c r="N135" s="291">
        <f>'Cubicle Worksheet'!$AG$5</f>
        <v>0</v>
      </c>
      <c r="O135" s="292"/>
      <c r="P135" s="289" t="str">
        <f>$I$2</f>
        <v>Install</v>
      </c>
      <c r="Q135" s="290"/>
      <c r="R135" s="291">
        <f>'Cubicle Worksheet'!$AG$5</f>
        <v>0</v>
      </c>
      <c r="S135" s="292"/>
    </row>
    <row r="136" spans="1:19" ht="15" customHeight="1">
      <c r="C136" s="51" t="s">
        <v>131</v>
      </c>
      <c r="D136" s="329" t="str">
        <f>IF('Cubicle Worksheet'!$U$9=TRUE,'Cubicle Worksheet'!$U26-4,'Cubicle Worksheet'!$U26)</f>
        <v xml:space="preserve"> </v>
      </c>
      <c r="E136" s="330"/>
      <c r="F136" s="62"/>
      <c r="G136" s="63"/>
      <c r="H136" s="64"/>
      <c r="I136" s="338"/>
      <c r="J136" s="28"/>
      <c r="L136" s="331" t="str">
        <f>$I134</f>
        <v>P1-11</v>
      </c>
      <c r="M136" s="332"/>
      <c r="N136" s="299" t="s">
        <v>147</v>
      </c>
      <c r="O136" s="300"/>
      <c r="P136" s="331" t="str">
        <f>$I134</f>
        <v>P1-11</v>
      </c>
      <c r="Q136" s="332"/>
      <c r="R136" s="299" t="s">
        <v>148</v>
      </c>
      <c r="S136" s="300"/>
    </row>
    <row r="137" spans="1:19" ht="15" customHeight="1">
      <c r="C137" s="51" t="s">
        <v>29</v>
      </c>
      <c r="D137" s="318" t="str">
        <f>'Cubicle Worksheet'!$S$13</f>
        <v>Design Craft - River Birch, Color: Willow</v>
      </c>
      <c r="E137" s="319"/>
      <c r="F137" s="319"/>
      <c r="G137" s="319"/>
      <c r="H137" s="320"/>
      <c r="I137" s="317"/>
      <c r="L137" s="333"/>
      <c r="M137" s="334"/>
      <c r="N137" s="301"/>
      <c r="O137" s="302"/>
      <c r="P137" s="333"/>
      <c r="Q137" s="334"/>
      <c r="R137" s="301"/>
      <c r="S137" s="302"/>
    </row>
    <row r="138" spans="1:19" ht="15" customHeight="1" thickBot="1">
      <c r="C138" s="60"/>
      <c r="D138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38" s="61"/>
      <c r="F138" s="61"/>
      <c r="G138" s="65"/>
      <c r="H138" s="65"/>
      <c r="I138" s="66"/>
      <c r="L138" s="335"/>
      <c r="M138" s="336"/>
      <c r="N138" s="303"/>
      <c r="O138" s="304"/>
      <c r="P138" s="335"/>
      <c r="Q138" s="336"/>
      <c r="R138" s="303"/>
      <c r="S138" s="304"/>
    </row>
    <row r="139" spans="1:19" ht="15" customHeight="1"/>
    <row r="140" spans="1:19" ht="15" customHeight="1" thickBot="1"/>
    <row r="141" spans="1:19" ht="15" customHeight="1">
      <c r="A141" s="24" t="s">
        <v>88</v>
      </c>
      <c r="B141" s="24" t="s">
        <v>69</v>
      </c>
      <c r="C141" s="51" t="s">
        <v>74</v>
      </c>
      <c r="D141" s="318" t="str">
        <f>'Cubicle Worksheet'!$K$4</f>
        <v>UVU HP Bldg (Lakeside Campus) - Cubical Curtains</v>
      </c>
      <c r="E141" s="319"/>
      <c r="F141" s="319"/>
      <c r="G141" s="319"/>
      <c r="H141" s="320"/>
      <c r="I141" s="53">
        <f>'Cubicle Worksheet'!$AG$5</f>
        <v>0</v>
      </c>
      <c r="J141" s="25"/>
      <c r="L141" s="286" t="str">
        <f>'Cubicle Worksheet'!$K$4</f>
        <v>UVU HP Bldg (Lakeside Campus) - Cubical Curtains</v>
      </c>
      <c r="M141" s="287"/>
      <c r="N141" s="287"/>
      <c r="O141" s="288"/>
      <c r="P141" s="286" t="str">
        <f>'Cubicle Worksheet'!$K$4</f>
        <v>UVU HP Bldg (Lakeside Campus) - Cubical Curtains</v>
      </c>
      <c r="Q141" s="287"/>
      <c r="R141" s="287"/>
      <c r="S141" s="288"/>
    </row>
    <row r="142" spans="1:19" ht="15" customHeight="1">
      <c r="C142" s="51" t="s">
        <v>75</v>
      </c>
      <c r="D142" s="327" t="str">
        <f>'Cubicle Worksheet'!$Q27</f>
        <v xml:space="preserve"> </v>
      </c>
      <c r="E142" s="328"/>
      <c r="F142" s="69" t="str">
        <f>IF('Cubicle Worksheet'!R27="W","widths"," ")</f>
        <v xml:space="preserve"> </v>
      </c>
      <c r="G142" s="69" t="s">
        <v>37</v>
      </c>
      <c r="H142" s="68" t="str">
        <f>'Cubicle Worksheet'!$T27</f>
        <v xml:space="preserve"> </v>
      </c>
      <c r="I142" s="53" t="str">
        <f>+IF('Cubicle Worksheet'!$Q$38=1,"Ship",IF('Cubicle Worksheet'!$Q$38=2,"Install",IF('Cubicle Worksheet'!$Q$38=3,"Deliver",IF('Cubicle Worksheet'!$Q$38=4,"Will Call"))))</f>
        <v>Install</v>
      </c>
      <c r="J142" s="26"/>
      <c r="L142" s="289" t="str">
        <f>$I$2</f>
        <v>Install</v>
      </c>
      <c r="M142" s="290"/>
      <c r="N142" s="291">
        <f>'Cubicle Worksheet'!$AG$5</f>
        <v>0</v>
      </c>
      <c r="O142" s="292"/>
      <c r="P142" s="289" t="str">
        <f>$I$2</f>
        <v>Install</v>
      </c>
      <c r="Q142" s="290"/>
      <c r="R142" s="291">
        <f>'Cubicle Worksheet'!$AG$5</f>
        <v>0</v>
      </c>
      <c r="S142" s="292"/>
    </row>
    <row r="143" spans="1:19" ht="15" customHeight="1">
      <c r="C143" s="51" t="s">
        <v>76</v>
      </c>
      <c r="D143" s="67" t="str">
        <f>IF('Cubicle Worksheet'!$U$9=TRUE,$D142,IF('Cubicle Worksheet'!$U$11=TRUE,$D142,IF('Cubicle Worksheet'!$U$10=TRUE,$D142,IF($I145="RR",$D142+4,$D142))))</f>
        <v xml:space="preserve"> </v>
      </c>
      <c r="E143" s="54" t="s">
        <v>37</v>
      </c>
      <c r="F143" s="55" t="str">
        <f>IF('Cubicle Worksheet'!$U$9=TRUE,($H142-$D149)+4,IF('Cubicle Worksheet'!$U$10=TRUE,$H142+7,IF('Cubicle Worksheet'!$B27&gt;0,($H142-$D149)+4," ")))</f>
        <v xml:space="preserve"> </v>
      </c>
      <c r="G143" s="54"/>
      <c r="H143" s="54"/>
      <c r="I143" s="56"/>
      <c r="L143" s="331" t="str">
        <f>$I147</f>
        <v>P1-12</v>
      </c>
      <c r="M143" s="332"/>
      <c r="N143" s="299" t="s">
        <v>145</v>
      </c>
      <c r="O143" s="300"/>
      <c r="P143" s="331" t="str">
        <f>$I147</f>
        <v>P1-12</v>
      </c>
      <c r="Q143" s="332"/>
      <c r="R143" s="299" t="s">
        <v>146</v>
      </c>
      <c r="S143" s="300"/>
    </row>
    <row r="144" spans="1:19" ht="15" customHeight="1">
      <c r="C144" s="57" t="str">
        <f>IF('Cubicle Worksheet'!$AA$10=TRUE,ROUNDUP('Cubicle Worksheet'!$Q27/'Cubicle Worksheet'!$AA$11,1)," ")</f>
        <v xml:space="preserve"> </v>
      </c>
      <c r="D144" s="69" t="str">
        <f>IF('Cubicle Worksheet'!$U$9=TRUE,"width", IF('Cubicle Worksheet'!$U$11=TRUE,"width",IF('Cubicle Worksheet'!$U$10=TRUE,"width",IF('Cubicle Worksheet'!$T27&gt;104,"width"," "))))</f>
        <v>width</v>
      </c>
      <c r="E144" s="54"/>
      <c r="F144" s="55"/>
      <c r="G144" s="54"/>
      <c r="H144" s="54"/>
      <c r="I144" s="56"/>
      <c r="L144" s="333"/>
      <c r="M144" s="334"/>
      <c r="N144" s="301"/>
      <c r="O144" s="302"/>
      <c r="P144" s="333"/>
      <c r="Q144" s="334"/>
      <c r="R144" s="301"/>
      <c r="S144" s="302"/>
    </row>
    <row r="145" spans="1:19" ht="15" customHeight="1" thickBot="1">
      <c r="C145" s="325">
        <f>'Cubicle Worksheet'!$W27</f>
        <v>0</v>
      </c>
      <c r="D145" s="326"/>
      <c r="E145" s="326"/>
      <c r="F145" s="326"/>
      <c r="G145" s="54"/>
      <c r="H145" s="50" t="str">
        <f>IF('Cubicle Worksheet'!$U$9=TRUE,"Panels","Widths")</f>
        <v>Widths</v>
      </c>
      <c r="I145" s="53" t="str">
        <f>IF('Cubicle Worksheet'!$U$9=TRUE,'Cubicle Worksheet'!$O156, IF('Cubicle Worksheet'!$U$11=TRUE,$D142,IF('Cubicle Worksheet'!$AA$10=TRUE,C144,IF('Cubicle Worksheet'!$U$10=TRUE,$D142,IF('Cubicle Worksheet'!$T27&gt;104,$D142,"RR")))))</f>
        <v xml:space="preserve"> </v>
      </c>
      <c r="L145" s="335"/>
      <c r="M145" s="336"/>
      <c r="N145" s="303"/>
      <c r="O145" s="304"/>
      <c r="P145" s="335"/>
      <c r="Q145" s="336"/>
      <c r="R145" s="303"/>
      <c r="S145" s="304"/>
    </row>
    <row r="146" spans="1:19" ht="15" customHeight="1" thickBot="1">
      <c r="C146" s="59"/>
      <c r="D146" s="58"/>
      <c r="E146" s="54"/>
      <c r="F146" s="55"/>
      <c r="G146" s="54"/>
      <c r="H146" s="55"/>
      <c r="I146" s="56"/>
      <c r="L146" s="75"/>
      <c r="M146" s="70"/>
      <c r="N146" s="71"/>
      <c r="O146" s="74"/>
      <c r="P146" s="71"/>
      <c r="Q146" s="72"/>
      <c r="R146" s="73"/>
      <c r="S146" s="70"/>
    </row>
    <row r="147" spans="1:19" ht="15" customHeight="1">
      <c r="C147" s="52" t="s">
        <v>0</v>
      </c>
      <c r="D147" s="318">
        <f>'Cubicle Worksheet'!$A27</f>
        <v>0</v>
      </c>
      <c r="E147" s="319"/>
      <c r="F147" s="319"/>
      <c r="G147" s="319"/>
      <c r="H147" s="320"/>
      <c r="I147" s="337" t="str">
        <f>'Cubicle Worksheet'!$X27</f>
        <v>P1-12</v>
      </c>
      <c r="L147" s="286" t="str">
        <f>'Cubicle Worksheet'!$K$4</f>
        <v>UVU HP Bldg (Lakeside Campus) - Cubical Curtains</v>
      </c>
      <c r="M147" s="287"/>
      <c r="N147" s="287"/>
      <c r="O147" s="288"/>
      <c r="P147" s="286" t="str">
        <f>'Cubicle Worksheet'!$K$4</f>
        <v>UVU HP Bldg (Lakeside Campus) - Cubical Curtains</v>
      </c>
      <c r="Q147" s="287"/>
      <c r="R147" s="287"/>
      <c r="S147" s="288"/>
    </row>
    <row r="148" spans="1:19" ht="15" customHeight="1">
      <c r="C148" s="51" t="s">
        <v>141</v>
      </c>
      <c r="D148" s="318" t="str">
        <f>IF('Cubicle Worksheet'!$U$9=TRUE,"Double Snaps",IF('Cubicle Worksheet'!$U$11=TRUE,"Snap Tape"," "))</f>
        <v xml:space="preserve"> </v>
      </c>
      <c r="E148" s="319"/>
      <c r="F148" s="320"/>
      <c r="G148" s="54"/>
      <c r="H148" s="55"/>
      <c r="I148" s="338"/>
      <c r="L148" s="289" t="str">
        <f>$I$2</f>
        <v>Install</v>
      </c>
      <c r="M148" s="290"/>
      <c r="N148" s="291">
        <f>'Cubicle Worksheet'!$AG$5</f>
        <v>0</v>
      </c>
      <c r="O148" s="292"/>
      <c r="P148" s="289" t="str">
        <f>$I$2</f>
        <v>Install</v>
      </c>
      <c r="Q148" s="290"/>
      <c r="R148" s="291">
        <f>'Cubicle Worksheet'!$AG$5</f>
        <v>0</v>
      </c>
      <c r="S148" s="292"/>
    </row>
    <row r="149" spans="1:19" ht="15" customHeight="1">
      <c r="C149" s="51" t="s">
        <v>131</v>
      </c>
      <c r="D149" s="329" t="str">
        <f>IF('Cubicle Worksheet'!$U$9=TRUE,'Cubicle Worksheet'!$U27-4,'Cubicle Worksheet'!$U27)</f>
        <v xml:space="preserve"> </v>
      </c>
      <c r="E149" s="330"/>
      <c r="F149" s="62"/>
      <c r="G149" s="63"/>
      <c r="H149" s="64"/>
      <c r="I149" s="338"/>
      <c r="J149" s="28"/>
      <c r="L149" s="331" t="str">
        <f>$I147</f>
        <v>P1-12</v>
      </c>
      <c r="M149" s="332"/>
      <c r="N149" s="299" t="s">
        <v>147</v>
      </c>
      <c r="O149" s="300"/>
      <c r="P149" s="331" t="str">
        <f>$I147</f>
        <v>P1-12</v>
      </c>
      <c r="Q149" s="332"/>
      <c r="R149" s="299" t="s">
        <v>148</v>
      </c>
      <c r="S149" s="300"/>
    </row>
    <row r="150" spans="1:19" ht="15" customHeight="1">
      <c r="C150" s="51" t="s">
        <v>29</v>
      </c>
      <c r="D150" s="318" t="str">
        <f>'Cubicle Worksheet'!$S$13</f>
        <v>Design Craft - River Birch, Color: Willow</v>
      </c>
      <c r="E150" s="319"/>
      <c r="F150" s="319"/>
      <c r="G150" s="319"/>
      <c r="H150" s="320"/>
      <c r="I150" s="317"/>
      <c r="L150" s="333"/>
      <c r="M150" s="334"/>
      <c r="N150" s="301"/>
      <c r="O150" s="302"/>
      <c r="P150" s="333"/>
      <c r="Q150" s="334"/>
      <c r="R150" s="301"/>
      <c r="S150" s="302"/>
    </row>
    <row r="151" spans="1:19" ht="15" customHeight="1" thickBot="1">
      <c r="C151" s="60"/>
      <c r="D151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51" s="61"/>
      <c r="F151" s="61"/>
      <c r="G151" s="65"/>
      <c r="H151" s="65"/>
      <c r="I151" s="66"/>
      <c r="L151" s="335"/>
      <c r="M151" s="336"/>
      <c r="N151" s="303"/>
      <c r="O151" s="304"/>
      <c r="P151" s="335"/>
      <c r="Q151" s="336"/>
      <c r="R151" s="303"/>
      <c r="S151" s="304"/>
    </row>
    <row r="152" spans="1:19" ht="15" customHeight="1" thickBot="1"/>
    <row r="153" spans="1:19" ht="15" customHeight="1">
      <c r="A153" s="24" t="s">
        <v>89</v>
      </c>
      <c r="B153" s="24" t="s">
        <v>70</v>
      </c>
      <c r="C153" s="51" t="s">
        <v>74</v>
      </c>
      <c r="D153" s="318" t="str">
        <f>'Cubicle Worksheet'!$K$4</f>
        <v>UVU HP Bldg (Lakeside Campus) - Cubical Curtains</v>
      </c>
      <c r="E153" s="319"/>
      <c r="F153" s="319"/>
      <c r="G153" s="319"/>
      <c r="H153" s="320"/>
      <c r="I153" s="53">
        <f>'Cubicle Worksheet'!$AG$5</f>
        <v>0</v>
      </c>
      <c r="J153" s="25"/>
      <c r="L153" s="286" t="str">
        <f>'Cubicle Worksheet'!$K$4</f>
        <v>UVU HP Bldg (Lakeside Campus) - Cubical Curtains</v>
      </c>
      <c r="M153" s="287"/>
      <c r="N153" s="287"/>
      <c r="O153" s="288"/>
      <c r="P153" s="286" t="str">
        <f>'Cubicle Worksheet'!$K$4</f>
        <v>UVU HP Bldg (Lakeside Campus) - Cubical Curtains</v>
      </c>
      <c r="Q153" s="287"/>
      <c r="R153" s="287"/>
      <c r="S153" s="288"/>
    </row>
    <row r="154" spans="1:19" ht="15" customHeight="1">
      <c r="C154" s="51" t="s">
        <v>75</v>
      </c>
      <c r="D154" s="327" t="str">
        <f>'Cubicle Worksheet'!$Q28</f>
        <v xml:space="preserve"> </v>
      </c>
      <c r="E154" s="328"/>
      <c r="F154" s="69" t="str">
        <f>IF('Cubicle Worksheet'!R28="W","widths"," ")</f>
        <v xml:space="preserve"> </v>
      </c>
      <c r="G154" s="69" t="s">
        <v>37</v>
      </c>
      <c r="H154" s="68" t="str">
        <f>'Cubicle Worksheet'!$T28</f>
        <v xml:space="preserve"> </v>
      </c>
      <c r="I154" s="53" t="str">
        <f>+IF('Cubicle Worksheet'!$Q$38=1,"Ship",IF('Cubicle Worksheet'!$Q$38=2,"Install",IF('Cubicle Worksheet'!$Q$38=3,"Deliver",IF('Cubicle Worksheet'!$Q$38=4,"Will Call"))))</f>
        <v>Install</v>
      </c>
      <c r="J154" s="26"/>
      <c r="L154" s="289" t="str">
        <f>$I$2</f>
        <v>Install</v>
      </c>
      <c r="M154" s="290"/>
      <c r="N154" s="291">
        <f>'Cubicle Worksheet'!$AG$5</f>
        <v>0</v>
      </c>
      <c r="O154" s="292"/>
      <c r="P154" s="289" t="str">
        <f>$I$2</f>
        <v>Install</v>
      </c>
      <c r="Q154" s="290"/>
      <c r="R154" s="291">
        <f>'Cubicle Worksheet'!$AG$5</f>
        <v>0</v>
      </c>
      <c r="S154" s="292"/>
    </row>
    <row r="155" spans="1:19" ht="15" customHeight="1">
      <c r="C155" s="51" t="s">
        <v>76</v>
      </c>
      <c r="D155" s="67" t="str">
        <f>IF('Cubicle Worksheet'!$U$9=TRUE,$D154,IF('Cubicle Worksheet'!$U$11=TRUE,$D154,IF('Cubicle Worksheet'!$U$10=TRUE,$D154,IF($I157="RR",$D154+4,$D154))))</f>
        <v xml:space="preserve"> </v>
      </c>
      <c r="E155" s="54" t="s">
        <v>37</v>
      </c>
      <c r="F155" s="55" t="str">
        <f>IF('Cubicle Worksheet'!$U$9=TRUE,($H154-$D161)+4,IF('Cubicle Worksheet'!$U$10=TRUE,$H154+7,IF('Cubicle Worksheet'!$B28&gt;0,($H154-$D161)+4," ")))</f>
        <v xml:space="preserve"> </v>
      </c>
      <c r="G155" s="54"/>
      <c r="H155" s="54"/>
      <c r="I155" s="56"/>
      <c r="L155" s="331" t="str">
        <f>$I159</f>
        <v>P1-13</v>
      </c>
      <c r="M155" s="332"/>
      <c r="N155" s="299" t="s">
        <v>145</v>
      </c>
      <c r="O155" s="300"/>
      <c r="P155" s="331" t="str">
        <f>$I159</f>
        <v>P1-13</v>
      </c>
      <c r="Q155" s="332"/>
      <c r="R155" s="299" t="s">
        <v>146</v>
      </c>
      <c r="S155" s="300"/>
    </row>
    <row r="156" spans="1:19" ht="15" customHeight="1">
      <c r="C156" s="57" t="str">
        <f>IF('Cubicle Worksheet'!$AA$10=TRUE,ROUNDUP('Cubicle Worksheet'!$Q28/'Cubicle Worksheet'!$AA$11,1)," ")</f>
        <v xml:space="preserve"> </v>
      </c>
      <c r="D156" s="69" t="str">
        <f>IF('Cubicle Worksheet'!$U$9=TRUE,"width", IF('Cubicle Worksheet'!$U$11=TRUE,"width",IF('Cubicle Worksheet'!$U$10=TRUE,"width",IF('Cubicle Worksheet'!$T28&gt;104,"width"," "))))</f>
        <v>width</v>
      </c>
      <c r="E156" s="54"/>
      <c r="F156" s="55"/>
      <c r="G156" s="54"/>
      <c r="H156" s="54"/>
      <c r="I156" s="56"/>
      <c r="L156" s="333"/>
      <c r="M156" s="334"/>
      <c r="N156" s="301"/>
      <c r="O156" s="302"/>
      <c r="P156" s="333"/>
      <c r="Q156" s="334"/>
      <c r="R156" s="301"/>
      <c r="S156" s="302"/>
    </row>
    <row r="157" spans="1:19" ht="15" customHeight="1" thickBot="1">
      <c r="C157" s="325">
        <f>'Cubicle Worksheet'!$W28</f>
        <v>0</v>
      </c>
      <c r="D157" s="326"/>
      <c r="E157" s="326"/>
      <c r="F157" s="326"/>
      <c r="G157" s="54"/>
      <c r="H157" s="50" t="str">
        <f>IF('Cubicle Worksheet'!$U$9=TRUE,"Panels","Widths")</f>
        <v>Widths</v>
      </c>
      <c r="I157" s="53" t="str">
        <f>IF('Cubicle Worksheet'!$U$9=TRUE,'Cubicle Worksheet'!$O168, IF('Cubicle Worksheet'!$U$11=TRUE,$D154,IF('Cubicle Worksheet'!$AA$10=TRUE,C156,IF('Cubicle Worksheet'!$U$10=TRUE,$D154,IF('Cubicle Worksheet'!$T28&gt;104,$D154,"RR")))))</f>
        <v xml:space="preserve"> </v>
      </c>
      <c r="L157" s="335"/>
      <c r="M157" s="336"/>
      <c r="N157" s="303"/>
      <c r="O157" s="304"/>
      <c r="P157" s="335"/>
      <c r="Q157" s="336"/>
      <c r="R157" s="303"/>
      <c r="S157" s="304"/>
    </row>
    <row r="158" spans="1:19" ht="15" customHeight="1" thickBot="1">
      <c r="C158" s="59"/>
      <c r="D158" s="58"/>
      <c r="E158" s="54"/>
      <c r="F158" s="55"/>
      <c r="G158" s="54"/>
      <c r="H158" s="55"/>
      <c r="I158" s="56"/>
      <c r="L158" s="75"/>
      <c r="M158" s="70"/>
      <c r="N158" s="71"/>
      <c r="O158" s="74"/>
      <c r="P158" s="71"/>
      <c r="Q158" s="72"/>
      <c r="R158" s="73"/>
      <c r="S158" s="70"/>
    </row>
    <row r="159" spans="1:19" ht="15" customHeight="1">
      <c r="C159" s="52" t="s">
        <v>0</v>
      </c>
      <c r="D159" s="318">
        <f>'Cubicle Worksheet'!$A28</f>
        <v>0</v>
      </c>
      <c r="E159" s="319"/>
      <c r="F159" s="319"/>
      <c r="G159" s="319"/>
      <c r="H159" s="320"/>
      <c r="I159" s="337" t="str">
        <f>'Cubicle Worksheet'!$X28</f>
        <v>P1-13</v>
      </c>
      <c r="L159" s="286" t="str">
        <f>'Cubicle Worksheet'!$K$4</f>
        <v>UVU HP Bldg (Lakeside Campus) - Cubical Curtains</v>
      </c>
      <c r="M159" s="287"/>
      <c r="N159" s="287"/>
      <c r="O159" s="288"/>
      <c r="P159" s="286" t="str">
        <f>'Cubicle Worksheet'!$K$4</f>
        <v>UVU HP Bldg (Lakeside Campus) - Cubical Curtains</v>
      </c>
      <c r="Q159" s="287"/>
      <c r="R159" s="287"/>
      <c r="S159" s="288"/>
    </row>
    <row r="160" spans="1:19" ht="15" customHeight="1">
      <c r="C160" s="51" t="s">
        <v>141</v>
      </c>
      <c r="D160" s="318" t="str">
        <f>IF('Cubicle Worksheet'!$U$9=TRUE,"Double Snaps",IF('Cubicle Worksheet'!$U$11=TRUE,"Snap Tape"," "))</f>
        <v xml:space="preserve"> </v>
      </c>
      <c r="E160" s="319"/>
      <c r="F160" s="320"/>
      <c r="G160" s="54"/>
      <c r="H160" s="55"/>
      <c r="I160" s="338"/>
      <c r="L160" s="289" t="str">
        <f>$I$2</f>
        <v>Install</v>
      </c>
      <c r="M160" s="290"/>
      <c r="N160" s="291">
        <f>'Cubicle Worksheet'!$AG$5</f>
        <v>0</v>
      </c>
      <c r="O160" s="292"/>
      <c r="P160" s="289" t="str">
        <f>$I$2</f>
        <v>Install</v>
      </c>
      <c r="Q160" s="290"/>
      <c r="R160" s="291">
        <f>'Cubicle Worksheet'!$AG$5</f>
        <v>0</v>
      </c>
      <c r="S160" s="292"/>
    </row>
    <row r="161" spans="1:19" ht="15" customHeight="1">
      <c r="C161" s="51" t="s">
        <v>131</v>
      </c>
      <c r="D161" s="329" t="str">
        <f>IF('Cubicle Worksheet'!$U$9=TRUE,'Cubicle Worksheet'!$U28-4,'Cubicle Worksheet'!$U28)</f>
        <v xml:space="preserve"> </v>
      </c>
      <c r="E161" s="330"/>
      <c r="F161" s="62"/>
      <c r="G161" s="63"/>
      <c r="H161" s="64"/>
      <c r="I161" s="338"/>
      <c r="J161" s="28"/>
      <c r="L161" s="331" t="str">
        <f>$I159</f>
        <v>P1-13</v>
      </c>
      <c r="M161" s="332"/>
      <c r="N161" s="299" t="s">
        <v>147</v>
      </c>
      <c r="O161" s="300"/>
      <c r="P161" s="331" t="str">
        <f>$I159</f>
        <v>P1-13</v>
      </c>
      <c r="Q161" s="332"/>
      <c r="R161" s="299" t="s">
        <v>148</v>
      </c>
      <c r="S161" s="300"/>
    </row>
    <row r="162" spans="1:19" ht="15" customHeight="1">
      <c r="C162" s="51" t="s">
        <v>29</v>
      </c>
      <c r="D162" s="318" t="str">
        <f>'Cubicle Worksheet'!$S$13</f>
        <v>Design Craft - River Birch, Color: Willow</v>
      </c>
      <c r="E162" s="319"/>
      <c r="F162" s="319"/>
      <c r="G162" s="319"/>
      <c r="H162" s="320"/>
      <c r="I162" s="317"/>
      <c r="L162" s="333"/>
      <c r="M162" s="334"/>
      <c r="N162" s="301"/>
      <c r="O162" s="302"/>
      <c r="P162" s="333"/>
      <c r="Q162" s="334"/>
      <c r="R162" s="301"/>
      <c r="S162" s="302"/>
    </row>
    <row r="163" spans="1:19" ht="15" customHeight="1" thickBot="1">
      <c r="C163" s="60"/>
      <c r="D163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63" s="61"/>
      <c r="F163" s="61"/>
      <c r="G163" s="65"/>
      <c r="H163" s="65"/>
      <c r="I163" s="66"/>
      <c r="L163" s="335"/>
      <c r="M163" s="336"/>
      <c r="N163" s="303"/>
      <c r="O163" s="304"/>
      <c r="P163" s="335"/>
      <c r="Q163" s="336"/>
      <c r="R163" s="303"/>
      <c r="S163" s="304"/>
    </row>
    <row r="164" spans="1:19" ht="15" customHeight="1"/>
    <row r="165" spans="1:19" ht="15" customHeight="1" thickBot="1"/>
    <row r="166" spans="1:19" ht="15" customHeight="1">
      <c r="A166" s="24" t="s">
        <v>90</v>
      </c>
      <c r="B166" s="24" t="s">
        <v>71</v>
      </c>
      <c r="C166" s="51" t="s">
        <v>74</v>
      </c>
      <c r="D166" s="318" t="str">
        <f>'Cubicle Worksheet'!$K$4</f>
        <v>UVU HP Bldg (Lakeside Campus) - Cubical Curtains</v>
      </c>
      <c r="E166" s="319"/>
      <c r="F166" s="319"/>
      <c r="G166" s="319"/>
      <c r="H166" s="320"/>
      <c r="I166" s="53">
        <f>'Cubicle Worksheet'!$AG$5</f>
        <v>0</v>
      </c>
      <c r="J166" s="25"/>
      <c r="L166" s="286" t="str">
        <f>'Cubicle Worksheet'!$K$4</f>
        <v>UVU HP Bldg (Lakeside Campus) - Cubical Curtains</v>
      </c>
      <c r="M166" s="287"/>
      <c r="N166" s="287"/>
      <c r="O166" s="288"/>
      <c r="P166" s="286" t="str">
        <f>'Cubicle Worksheet'!$K$4</f>
        <v>UVU HP Bldg (Lakeside Campus) - Cubical Curtains</v>
      </c>
      <c r="Q166" s="287"/>
      <c r="R166" s="287"/>
      <c r="S166" s="288"/>
    </row>
    <row r="167" spans="1:19" ht="15" customHeight="1">
      <c r="C167" s="51" t="s">
        <v>75</v>
      </c>
      <c r="D167" s="327" t="str">
        <f>'Cubicle Worksheet'!$Q29</f>
        <v xml:space="preserve"> </v>
      </c>
      <c r="E167" s="328"/>
      <c r="F167" s="69" t="str">
        <f>IF('Cubicle Worksheet'!R29="W","widths"," ")</f>
        <v xml:space="preserve"> </v>
      </c>
      <c r="G167" s="69" t="s">
        <v>37</v>
      </c>
      <c r="H167" s="68" t="str">
        <f>'Cubicle Worksheet'!$T29</f>
        <v xml:space="preserve"> </v>
      </c>
      <c r="I167" s="53" t="str">
        <f>+IF('Cubicle Worksheet'!$Q$38=1,"Ship",IF('Cubicle Worksheet'!$Q$38=2,"Install",IF('Cubicle Worksheet'!$Q$38=3,"Deliver",IF('Cubicle Worksheet'!$Q$38=4,"Will Call"))))</f>
        <v>Install</v>
      </c>
      <c r="J167" s="26"/>
      <c r="L167" s="289" t="str">
        <f>$I$2</f>
        <v>Install</v>
      </c>
      <c r="M167" s="290"/>
      <c r="N167" s="291">
        <f>'Cubicle Worksheet'!$AG$5</f>
        <v>0</v>
      </c>
      <c r="O167" s="292"/>
      <c r="P167" s="289" t="str">
        <f>$I$2</f>
        <v>Install</v>
      </c>
      <c r="Q167" s="290"/>
      <c r="R167" s="291">
        <f>'Cubicle Worksheet'!$AG$5</f>
        <v>0</v>
      </c>
      <c r="S167" s="292"/>
    </row>
    <row r="168" spans="1:19" ht="15" customHeight="1">
      <c r="C168" s="51" t="s">
        <v>76</v>
      </c>
      <c r="D168" s="67" t="str">
        <f>IF('Cubicle Worksheet'!$U$9=TRUE,$D167,IF('Cubicle Worksheet'!$U$11=TRUE,$D167,IF('Cubicle Worksheet'!$U$10=TRUE,$D167,IF($I170="RR",$D167+4,$D167))))</f>
        <v xml:space="preserve"> </v>
      </c>
      <c r="E168" s="54" t="s">
        <v>37</v>
      </c>
      <c r="F168" s="55" t="str">
        <f>IF('Cubicle Worksheet'!$U$9=TRUE,($H167-$D174)+4,IF('Cubicle Worksheet'!$U$10=TRUE,$H167+7,IF('Cubicle Worksheet'!$B29&gt;0,($H167-$D174)+4," ")))</f>
        <v xml:space="preserve"> </v>
      </c>
      <c r="G168" s="54"/>
      <c r="H168" s="54"/>
      <c r="I168" s="56"/>
      <c r="L168" s="331" t="str">
        <f>$I172</f>
        <v>P1-14</v>
      </c>
      <c r="M168" s="332"/>
      <c r="N168" s="299" t="s">
        <v>145</v>
      </c>
      <c r="O168" s="300"/>
      <c r="P168" s="331" t="str">
        <f>$I172</f>
        <v>P1-14</v>
      </c>
      <c r="Q168" s="332"/>
      <c r="R168" s="299" t="s">
        <v>146</v>
      </c>
      <c r="S168" s="300"/>
    </row>
    <row r="169" spans="1:19" ht="15" customHeight="1">
      <c r="C169" s="57" t="str">
        <f>IF('Cubicle Worksheet'!$AA$10=TRUE,ROUNDUP('Cubicle Worksheet'!$Q29/'Cubicle Worksheet'!$AA$11,1)," ")</f>
        <v xml:space="preserve"> </v>
      </c>
      <c r="D169" s="69" t="str">
        <f>IF('Cubicle Worksheet'!$U$9=TRUE,"width", IF('Cubicle Worksheet'!$U$11=TRUE,"width",IF('Cubicle Worksheet'!$U$10=TRUE,"width",IF('Cubicle Worksheet'!$T29&gt;104,"width"," "))))</f>
        <v>width</v>
      </c>
      <c r="E169" s="54"/>
      <c r="F169" s="55"/>
      <c r="G169" s="54"/>
      <c r="H169" s="54"/>
      <c r="I169" s="56"/>
      <c r="L169" s="333"/>
      <c r="M169" s="334"/>
      <c r="N169" s="301"/>
      <c r="O169" s="302"/>
      <c r="P169" s="333"/>
      <c r="Q169" s="334"/>
      <c r="R169" s="301"/>
      <c r="S169" s="302"/>
    </row>
    <row r="170" spans="1:19" ht="15" customHeight="1" thickBot="1">
      <c r="C170" s="325">
        <f>'Cubicle Worksheet'!$W29</f>
        <v>0</v>
      </c>
      <c r="D170" s="326"/>
      <c r="E170" s="326"/>
      <c r="F170" s="326"/>
      <c r="G170" s="54"/>
      <c r="H170" s="50" t="str">
        <f>IF('Cubicle Worksheet'!$U$9=TRUE,"Panels","Widths")</f>
        <v>Widths</v>
      </c>
      <c r="I170" s="53" t="str">
        <f>IF('Cubicle Worksheet'!$U$9=TRUE,'Cubicle Worksheet'!$O181, IF('Cubicle Worksheet'!$U$11=TRUE,$D167,IF('Cubicle Worksheet'!$AA$10=TRUE,C169,IF('Cubicle Worksheet'!$U$10=TRUE,$D167,IF('Cubicle Worksheet'!$T29&gt;104,$D167,"RR")))))</f>
        <v xml:space="preserve"> </v>
      </c>
      <c r="L170" s="335"/>
      <c r="M170" s="336"/>
      <c r="N170" s="303"/>
      <c r="O170" s="304"/>
      <c r="P170" s="335"/>
      <c r="Q170" s="336"/>
      <c r="R170" s="303"/>
      <c r="S170" s="304"/>
    </row>
    <row r="171" spans="1:19" ht="15" customHeight="1" thickBot="1">
      <c r="C171" s="59"/>
      <c r="D171" s="58"/>
      <c r="E171" s="54"/>
      <c r="F171" s="55"/>
      <c r="G171" s="54"/>
      <c r="H171" s="55"/>
      <c r="I171" s="56"/>
      <c r="L171" s="75"/>
      <c r="M171" s="70"/>
      <c r="N171" s="71"/>
      <c r="O171" s="74"/>
      <c r="P171" s="71"/>
      <c r="Q171" s="72"/>
      <c r="R171" s="73"/>
      <c r="S171" s="70"/>
    </row>
    <row r="172" spans="1:19" ht="15" customHeight="1">
      <c r="C172" s="52" t="s">
        <v>0</v>
      </c>
      <c r="D172" s="318">
        <f>'Cubicle Worksheet'!$A29</f>
        <v>0</v>
      </c>
      <c r="E172" s="319"/>
      <c r="F172" s="319"/>
      <c r="G172" s="319"/>
      <c r="H172" s="320"/>
      <c r="I172" s="337" t="str">
        <f>'Cubicle Worksheet'!$X29</f>
        <v>P1-14</v>
      </c>
      <c r="L172" s="286" t="str">
        <f>'Cubicle Worksheet'!$K$4</f>
        <v>UVU HP Bldg (Lakeside Campus) - Cubical Curtains</v>
      </c>
      <c r="M172" s="287"/>
      <c r="N172" s="287"/>
      <c r="O172" s="288"/>
      <c r="P172" s="286" t="str">
        <f>'Cubicle Worksheet'!$K$4</f>
        <v>UVU HP Bldg (Lakeside Campus) - Cubical Curtains</v>
      </c>
      <c r="Q172" s="287"/>
      <c r="R172" s="287"/>
      <c r="S172" s="288"/>
    </row>
    <row r="173" spans="1:19" ht="15" customHeight="1">
      <c r="C173" s="51" t="s">
        <v>141</v>
      </c>
      <c r="D173" s="318" t="str">
        <f>IF('Cubicle Worksheet'!$U$9=TRUE,"Double Snaps",IF('Cubicle Worksheet'!$U$11=TRUE,"Snap Tape"," "))</f>
        <v xml:space="preserve"> </v>
      </c>
      <c r="E173" s="319"/>
      <c r="F173" s="320"/>
      <c r="G173" s="54"/>
      <c r="H173" s="55"/>
      <c r="I173" s="338"/>
      <c r="L173" s="289" t="str">
        <f>$I$2</f>
        <v>Install</v>
      </c>
      <c r="M173" s="290"/>
      <c r="N173" s="291">
        <f>'Cubicle Worksheet'!$AG$5</f>
        <v>0</v>
      </c>
      <c r="O173" s="292"/>
      <c r="P173" s="289" t="str">
        <f>$I$2</f>
        <v>Install</v>
      </c>
      <c r="Q173" s="290"/>
      <c r="R173" s="291">
        <f>'Cubicle Worksheet'!$AG$5</f>
        <v>0</v>
      </c>
      <c r="S173" s="292"/>
    </row>
    <row r="174" spans="1:19" ht="15" customHeight="1">
      <c r="C174" s="51" t="s">
        <v>131</v>
      </c>
      <c r="D174" s="329" t="str">
        <f>IF('Cubicle Worksheet'!$U$9=TRUE,'Cubicle Worksheet'!$U29-4,'Cubicle Worksheet'!$U29)</f>
        <v xml:space="preserve"> </v>
      </c>
      <c r="E174" s="330"/>
      <c r="F174" s="62"/>
      <c r="G174" s="63"/>
      <c r="H174" s="64"/>
      <c r="I174" s="338"/>
      <c r="J174" s="28"/>
      <c r="L174" s="331" t="str">
        <f>$I172</f>
        <v>P1-14</v>
      </c>
      <c r="M174" s="332"/>
      <c r="N174" s="299" t="s">
        <v>147</v>
      </c>
      <c r="O174" s="300"/>
      <c r="P174" s="331" t="str">
        <f>$I172</f>
        <v>P1-14</v>
      </c>
      <c r="Q174" s="332"/>
      <c r="R174" s="299" t="s">
        <v>148</v>
      </c>
      <c r="S174" s="300"/>
    </row>
    <row r="175" spans="1:19" ht="15" customHeight="1">
      <c r="C175" s="51" t="s">
        <v>29</v>
      </c>
      <c r="D175" s="318" t="str">
        <f>'Cubicle Worksheet'!$S$13</f>
        <v>Design Craft - River Birch, Color: Willow</v>
      </c>
      <c r="E175" s="319"/>
      <c r="F175" s="319"/>
      <c r="G175" s="319"/>
      <c r="H175" s="320"/>
      <c r="I175" s="317"/>
      <c r="L175" s="333"/>
      <c r="M175" s="334"/>
      <c r="N175" s="301"/>
      <c r="O175" s="302"/>
      <c r="P175" s="333"/>
      <c r="Q175" s="334"/>
      <c r="R175" s="301"/>
      <c r="S175" s="302"/>
    </row>
    <row r="176" spans="1:19" ht="15" customHeight="1" thickBot="1">
      <c r="C176" s="60"/>
      <c r="D176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76" s="61"/>
      <c r="F176" s="61"/>
      <c r="G176" s="65"/>
      <c r="H176" s="65"/>
      <c r="I176" s="66"/>
      <c r="L176" s="335"/>
      <c r="M176" s="336"/>
      <c r="N176" s="303"/>
      <c r="O176" s="304"/>
      <c r="P176" s="335"/>
      <c r="Q176" s="336"/>
      <c r="R176" s="303"/>
      <c r="S176" s="304"/>
    </row>
    <row r="177" spans="1:19" ht="15" customHeight="1"/>
    <row r="178" spans="1:19" ht="15" customHeight="1" thickBot="1"/>
    <row r="179" spans="1:19" ht="15" customHeight="1">
      <c r="A179" s="24" t="s">
        <v>91</v>
      </c>
      <c r="B179" s="24" t="s">
        <v>72</v>
      </c>
      <c r="C179" s="51" t="s">
        <v>74</v>
      </c>
      <c r="D179" s="318" t="str">
        <f>'Cubicle Worksheet'!$K$4</f>
        <v>UVU HP Bldg (Lakeside Campus) - Cubical Curtains</v>
      </c>
      <c r="E179" s="319"/>
      <c r="F179" s="319"/>
      <c r="G179" s="319"/>
      <c r="H179" s="320"/>
      <c r="I179" s="53">
        <f>'Cubicle Worksheet'!$AG$5</f>
        <v>0</v>
      </c>
      <c r="J179" s="25"/>
      <c r="L179" s="286" t="str">
        <f>'Cubicle Worksheet'!$K$4</f>
        <v>UVU HP Bldg (Lakeside Campus) - Cubical Curtains</v>
      </c>
      <c r="M179" s="287"/>
      <c r="N179" s="287"/>
      <c r="O179" s="288"/>
      <c r="P179" s="286" t="str">
        <f>'Cubicle Worksheet'!$K$4</f>
        <v>UVU HP Bldg (Lakeside Campus) - Cubical Curtains</v>
      </c>
      <c r="Q179" s="287"/>
      <c r="R179" s="287"/>
      <c r="S179" s="288"/>
    </row>
    <row r="180" spans="1:19" ht="15" customHeight="1">
      <c r="C180" s="51" t="s">
        <v>75</v>
      </c>
      <c r="D180" s="327" t="str">
        <f>'Cubicle Worksheet'!$Q30</f>
        <v xml:space="preserve"> </v>
      </c>
      <c r="E180" s="328"/>
      <c r="F180" s="69" t="str">
        <f>IF('Cubicle Worksheet'!R30="W","widths"," ")</f>
        <v xml:space="preserve"> </v>
      </c>
      <c r="G180" s="69" t="s">
        <v>37</v>
      </c>
      <c r="H180" s="68" t="str">
        <f>'Cubicle Worksheet'!$T30</f>
        <v xml:space="preserve"> </v>
      </c>
      <c r="I180" s="53" t="str">
        <f>+IF('Cubicle Worksheet'!$Q$38=1,"Ship",IF('Cubicle Worksheet'!$Q$38=2,"Install",IF('Cubicle Worksheet'!$Q$38=3,"Deliver",IF('Cubicle Worksheet'!$Q$38=4,"Will Call"))))</f>
        <v>Install</v>
      </c>
      <c r="J180" s="26"/>
      <c r="L180" s="289" t="str">
        <f>$I$2</f>
        <v>Install</v>
      </c>
      <c r="M180" s="290"/>
      <c r="N180" s="291">
        <f>'Cubicle Worksheet'!$AG$5</f>
        <v>0</v>
      </c>
      <c r="O180" s="292"/>
      <c r="P180" s="289" t="str">
        <f>$I$2</f>
        <v>Install</v>
      </c>
      <c r="Q180" s="290"/>
      <c r="R180" s="291">
        <f>'Cubicle Worksheet'!$AG$5</f>
        <v>0</v>
      </c>
      <c r="S180" s="292"/>
    </row>
    <row r="181" spans="1:19" ht="15" customHeight="1">
      <c r="C181" s="51" t="s">
        <v>76</v>
      </c>
      <c r="D181" s="67" t="str">
        <f>IF('Cubicle Worksheet'!$U$9=TRUE,$D180,IF('Cubicle Worksheet'!$U$11=TRUE,$D180,IF('Cubicle Worksheet'!$U$10=TRUE,$D180,IF($I183="RR",$D180+4,$D180))))</f>
        <v xml:space="preserve"> </v>
      </c>
      <c r="E181" s="54" t="s">
        <v>37</v>
      </c>
      <c r="F181" s="55" t="str">
        <f>IF('Cubicle Worksheet'!$U$9=TRUE,($H180-$D187)+4,IF('Cubicle Worksheet'!$U$10=TRUE,$H180+7,IF('Cubicle Worksheet'!$B30&gt;0,($H180-$D187)+4," ")))</f>
        <v xml:space="preserve"> </v>
      </c>
      <c r="G181" s="54"/>
      <c r="H181" s="54"/>
      <c r="I181" s="56"/>
      <c r="L181" s="331" t="str">
        <f>$I185</f>
        <v>P1-15</v>
      </c>
      <c r="M181" s="332"/>
      <c r="N181" s="299" t="s">
        <v>145</v>
      </c>
      <c r="O181" s="300"/>
      <c r="P181" s="331" t="str">
        <f>$I185</f>
        <v>P1-15</v>
      </c>
      <c r="Q181" s="332"/>
      <c r="R181" s="299" t="s">
        <v>146</v>
      </c>
      <c r="S181" s="300"/>
    </row>
    <row r="182" spans="1:19" ht="15" customHeight="1">
      <c r="C182" s="57" t="str">
        <f>IF('Cubicle Worksheet'!$AA$10=TRUE,ROUNDUP('Cubicle Worksheet'!$Q30/'Cubicle Worksheet'!$AA$11,1)," ")</f>
        <v xml:space="preserve"> </v>
      </c>
      <c r="D182" s="69" t="str">
        <f>IF('Cubicle Worksheet'!$U$9=TRUE,"width", IF('Cubicle Worksheet'!$U$11=TRUE,"width",IF('Cubicle Worksheet'!$U$10=TRUE,"width",IF('Cubicle Worksheet'!$T30&gt;104,"width"," "))))</f>
        <v>width</v>
      </c>
      <c r="E182" s="54"/>
      <c r="F182" s="55"/>
      <c r="G182" s="54"/>
      <c r="H182" s="54"/>
      <c r="I182" s="56"/>
      <c r="L182" s="333"/>
      <c r="M182" s="334"/>
      <c r="N182" s="301"/>
      <c r="O182" s="302"/>
      <c r="P182" s="333"/>
      <c r="Q182" s="334"/>
      <c r="R182" s="301"/>
      <c r="S182" s="302"/>
    </row>
    <row r="183" spans="1:19" ht="15" customHeight="1" thickBot="1">
      <c r="C183" s="325">
        <f>'Cubicle Worksheet'!$W30</f>
        <v>0</v>
      </c>
      <c r="D183" s="326"/>
      <c r="E183" s="326"/>
      <c r="F183" s="326"/>
      <c r="G183" s="54"/>
      <c r="H183" s="50" t="str">
        <f>IF('Cubicle Worksheet'!$U$9=TRUE,"Panels","Widths")</f>
        <v>Widths</v>
      </c>
      <c r="I183" s="53" t="str">
        <f>IF('Cubicle Worksheet'!$U$9=TRUE,'Cubicle Worksheet'!$O194, IF('Cubicle Worksheet'!$U$11=TRUE,$D180,IF('Cubicle Worksheet'!$AA$10=TRUE,C182,IF('Cubicle Worksheet'!$U$10=TRUE,$D180,IF('Cubicle Worksheet'!$T30&gt;104,$D180,"RR")))))</f>
        <v xml:space="preserve"> </v>
      </c>
      <c r="L183" s="335"/>
      <c r="M183" s="336"/>
      <c r="N183" s="303"/>
      <c r="O183" s="304"/>
      <c r="P183" s="335"/>
      <c r="Q183" s="336"/>
      <c r="R183" s="303"/>
      <c r="S183" s="304"/>
    </row>
    <row r="184" spans="1:19" ht="15" customHeight="1" thickBot="1">
      <c r="C184" s="59"/>
      <c r="D184" s="58"/>
      <c r="E184" s="54"/>
      <c r="F184" s="55"/>
      <c r="G184" s="54"/>
      <c r="H184" s="55"/>
      <c r="I184" s="56"/>
      <c r="L184" s="75"/>
      <c r="M184" s="70"/>
      <c r="N184" s="71"/>
      <c r="O184" s="74"/>
      <c r="P184" s="71"/>
      <c r="Q184" s="72"/>
      <c r="R184" s="73"/>
      <c r="S184" s="70"/>
    </row>
    <row r="185" spans="1:19" ht="15" customHeight="1">
      <c r="C185" s="52" t="s">
        <v>0</v>
      </c>
      <c r="D185" s="318">
        <f>'Cubicle Worksheet'!$A30</f>
        <v>0</v>
      </c>
      <c r="E185" s="319"/>
      <c r="F185" s="319"/>
      <c r="G185" s="319"/>
      <c r="H185" s="320"/>
      <c r="I185" s="337" t="str">
        <f>'Cubicle Worksheet'!$X30</f>
        <v>P1-15</v>
      </c>
      <c r="L185" s="286" t="str">
        <f>'Cubicle Worksheet'!$K$4</f>
        <v>UVU HP Bldg (Lakeside Campus) - Cubical Curtains</v>
      </c>
      <c r="M185" s="287"/>
      <c r="N185" s="287"/>
      <c r="O185" s="288"/>
      <c r="P185" s="286" t="str">
        <f>'Cubicle Worksheet'!$K$4</f>
        <v>UVU HP Bldg (Lakeside Campus) - Cubical Curtains</v>
      </c>
      <c r="Q185" s="287"/>
      <c r="R185" s="287"/>
      <c r="S185" s="288"/>
    </row>
    <row r="186" spans="1:19" ht="15" customHeight="1">
      <c r="C186" s="51" t="s">
        <v>141</v>
      </c>
      <c r="D186" s="318" t="str">
        <f>IF('Cubicle Worksheet'!$U$9=TRUE,"Double Snaps",IF('Cubicle Worksheet'!$U$11=TRUE,"Snap Tape"," "))</f>
        <v xml:space="preserve"> </v>
      </c>
      <c r="E186" s="319"/>
      <c r="F186" s="320"/>
      <c r="G186" s="54"/>
      <c r="H186" s="55"/>
      <c r="I186" s="338"/>
      <c r="L186" s="289" t="str">
        <f>$I$2</f>
        <v>Install</v>
      </c>
      <c r="M186" s="290"/>
      <c r="N186" s="291">
        <f>'Cubicle Worksheet'!$AG$5</f>
        <v>0</v>
      </c>
      <c r="O186" s="292"/>
      <c r="P186" s="289" t="str">
        <f>$I$2</f>
        <v>Install</v>
      </c>
      <c r="Q186" s="290"/>
      <c r="R186" s="291">
        <f>'Cubicle Worksheet'!$AG$5</f>
        <v>0</v>
      </c>
      <c r="S186" s="292"/>
    </row>
    <row r="187" spans="1:19" ht="15" customHeight="1">
      <c r="C187" s="51" t="s">
        <v>131</v>
      </c>
      <c r="D187" s="329" t="str">
        <f>IF('Cubicle Worksheet'!$U$9=TRUE,'Cubicle Worksheet'!$U30-4,'Cubicle Worksheet'!$U30)</f>
        <v xml:space="preserve"> </v>
      </c>
      <c r="E187" s="330"/>
      <c r="F187" s="62"/>
      <c r="G187" s="63"/>
      <c r="H187" s="64"/>
      <c r="I187" s="338"/>
      <c r="J187" s="28"/>
      <c r="L187" s="331" t="str">
        <f>$I185</f>
        <v>P1-15</v>
      </c>
      <c r="M187" s="332"/>
      <c r="N187" s="299" t="s">
        <v>147</v>
      </c>
      <c r="O187" s="300"/>
      <c r="P187" s="331" t="str">
        <f>$I185</f>
        <v>P1-15</v>
      </c>
      <c r="Q187" s="332"/>
      <c r="R187" s="299" t="s">
        <v>148</v>
      </c>
      <c r="S187" s="300"/>
    </row>
    <row r="188" spans="1:19" ht="15" customHeight="1">
      <c r="C188" s="51" t="s">
        <v>29</v>
      </c>
      <c r="D188" s="318" t="str">
        <f>'Cubicle Worksheet'!$S$13</f>
        <v>Design Craft - River Birch, Color: Willow</v>
      </c>
      <c r="E188" s="319"/>
      <c r="F188" s="319"/>
      <c r="G188" s="319"/>
      <c r="H188" s="320"/>
      <c r="I188" s="317"/>
      <c r="L188" s="333"/>
      <c r="M188" s="334"/>
      <c r="N188" s="301"/>
      <c r="O188" s="302"/>
      <c r="P188" s="333"/>
      <c r="Q188" s="334"/>
      <c r="R188" s="301"/>
      <c r="S188" s="302"/>
    </row>
    <row r="189" spans="1:19" ht="15" customHeight="1" thickBot="1">
      <c r="C189" s="60"/>
      <c r="D189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189" s="61"/>
      <c r="F189" s="61"/>
      <c r="G189" s="65"/>
      <c r="H189" s="65"/>
      <c r="I189" s="66"/>
      <c r="L189" s="335"/>
      <c r="M189" s="336"/>
      <c r="N189" s="303"/>
      <c r="O189" s="304"/>
      <c r="P189" s="335"/>
      <c r="Q189" s="336"/>
      <c r="R189" s="303"/>
      <c r="S189" s="304"/>
    </row>
    <row r="190" spans="1:19" ht="15" customHeight="1"/>
    <row r="191" spans="1:19" ht="15" customHeight="1" thickBot="1">
      <c r="O191" s="30" t="s">
        <v>77</v>
      </c>
    </row>
    <row r="192" spans="1:19" ht="15" customHeight="1">
      <c r="A192" s="24" t="s">
        <v>92</v>
      </c>
      <c r="B192" s="24" t="s">
        <v>149</v>
      </c>
      <c r="C192" s="51" t="s">
        <v>74</v>
      </c>
      <c r="D192" s="318" t="str">
        <f>'Cubicle Worksheet'!$K$4</f>
        <v>UVU HP Bldg (Lakeside Campus) - Cubical Curtains</v>
      </c>
      <c r="E192" s="319"/>
      <c r="F192" s="319"/>
      <c r="G192" s="319"/>
      <c r="H192" s="320"/>
      <c r="I192" s="53">
        <f>'Cubicle Worksheet'!$AG$5</f>
        <v>0</v>
      </c>
      <c r="J192" s="25"/>
      <c r="L192" s="286" t="str">
        <f>'Cubicle Worksheet'!$K$4</f>
        <v>UVU HP Bldg (Lakeside Campus) - Cubical Curtains</v>
      </c>
      <c r="M192" s="287"/>
      <c r="N192" s="287"/>
      <c r="O192" s="288"/>
      <c r="P192" s="286" t="str">
        <f>'Cubicle Worksheet'!$K$4</f>
        <v>UVU HP Bldg (Lakeside Campus) - Cubical Curtains</v>
      </c>
      <c r="Q192" s="287"/>
      <c r="R192" s="287"/>
      <c r="S192" s="288"/>
    </row>
    <row r="193" spans="1:19" ht="15" customHeight="1">
      <c r="C193" s="51" t="s">
        <v>75</v>
      </c>
      <c r="D193" s="327" t="str">
        <f>'Cubicle Worksheet'!$Q31</f>
        <v xml:space="preserve"> </v>
      </c>
      <c r="E193" s="328"/>
      <c r="F193" s="69" t="str">
        <f>IF('Cubicle Worksheet'!R31="W","widths"," ")</f>
        <v xml:space="preserve"> </v>
      </c>
      <c r="G193" s="69" t="s">
        <v>37</v>
      </c>
      <c r="H193" s="68" t="str">
        <f>'Cubicle Worksheet'!$T31</f>
        <v xml:space="preserve"> </v>
      </c>
      <c r="I193" s="53" t="str">
        <f>+IF('Cubicle Worksheet'!$Q$38=1,"Ship",IF('Cubicle Worksheet'!$Q$38=2,"Install",IF('Cubicle Worksheet'!$Q$38=3,"Deliver",IF('Cubicle Worksheet'!$Q$38=4,"Will Call"))))</f>
        <v>Install</v>
      </c>
      <c r="J193" s="26"/>
      <c r="L193" s="289" t="str">
        <f>$I$2</f>
        <v>Install</v>
      </c>
      <c r="M193" s="290"/>
      <c r="N193" s="291">
        <f>'Cubicle Worksheet'!$AG$5</f>
        <v>0</v>
      </c>
      <c r="O193" s="292"/>
      <c r="P193" s="289" t="str">
        <f>$I$2</f>
        <v>Install</v>
      </c>
      <c r="Q193" s="290"/>
      <c r="R193" s="291">
        <f>'Cubicle Worksheet'!$AG$5</f>
        <v>0</v>
      </c>
      <c r="S193" s="292"/>
    </row>
    <row r="194" spans="1:19" ht="15" customHeight="1">
      <c r="C194" s="51" t="s">
        <v>76</v>
      </c>
      <c r="D194" s="67" t="str">
        <f>IF('Cubicle Worksheet'!$U$9=TRUE,$D193,IF('Cubicle Worksheet'!$U$11=TRUE,$D193,IF('Cubicle Worksheet'!$U$10=TRUE,$D193,IF($I196="RR",$D193+4,$D193))))</f>
        <v xml:space="preserve"> </v>
      </c>
      <c r="E194" s="54" t="s">
        <v>37</v>
      </c>
      <c r="F194" s="55" t="str">
        <f>IF('Cubicle Worksheet'!$U$9=TRUE,($H193-$D200)+4,IF('Cubicle Worksheet'!$U$10=TRUE,$H193+7,IF('Cubicle Worksheet'!$B31&gt;0,($H193-$D200)+4," ")))</f>
        <v xml:space="preserve"> </v>
      </c>
      <c r="G194" s="54"/>
      <c r="H194" s="54"/>
      <c r="I194" s="56"/>
      <c r="L194" s="331" t="str">
        <f>$I198</f>
        <v>P1-16</v>
      </c>
      <c r="M194" s="332"/>
      <c r="N194" s="299" t="s">
        <v>145</v>
      </c>
      <c r="O194" s="300"/>
      <c r="P194" s="331" t="str">
        <f>$I198</f>
        <v>P1-16</v>
      </c>
      <c r="Q194" s="332"/>
      <c r="R194" s="299" t="s">
        <v>146</v>
      </c>
      <c r="S194" s="300"/>
    </row>
    <row r="195" spans="1:19" ht="15" customHeight="1">
      <c r="C195" s="57" t="str">
        <f>IF('Cubicle Worksheet'!$AA$10=TRUE,ROUNDUP('Cubicle Worksheet'!$Q31/'Cubicle Worksheet'!$AA$11,1)," ")</f>
        <v xml:space="preserve"> </v>
      </c>
      <c r="D195" s="69" t="str">
        <f>IF('Cubicle Worksheet'!$U$9=TRUE,"width", IF('Cubicle Worksheet'!$U$11=TRUE,"width",IF('Cubicle Worksheet'!$U$10=TRUE,"width",IF('Cubicle Worksheet'!$T31&gt;104,"width"," "))))</f>
        <v>width</v>
      </c>
      <c r="E195" s="54"/>
      <c r="F195" s="55"/>
      <c r="G195" s="54"/>
      <c r="H195" s="54"/>
      <c r="I195" s="56"/>
      <c r="L195" s="333"/>
      <c r="M195" s="334"/>
      <c r="N195" s="301"/>
      <c r="O195" s="302"/>
      <c r="P195" s="333"/>
      <c r="Q195" s="334"/>
      <c r="R195" s="301"/>
      <c r="S195" s="302"/>
    </row>
    <row r="196" spans="1:19" ht="15" customHeight="1" thickBot="1">
      <c r="C196" s="325">
        <f>'Cubicle Worksheet'!$W31</f>
        <v>0</v>
      </c>
      <c r="D196" s="326"/>
      <c r="E196" s="326"/>
      <c r="F196" s="326"/>
      <c r="G196" s="54"/>
      <c r="H196" s="50" t="str">
        <f>IF('Cubicle Worksheet'!$U$9=TRUE,"Panels","Widths")</f>
        <v>Widths</v>
      </c>
      <c r="I196" s="53" t="str">
        <f>IF('Cubicle Worksheet'!$U$9=TRUE,'Cubicle Worksheet'!$O207, IF('Cubicle Worksheet'!$U$11=TRUE,$D193,IF('Cubicle Worksheet'!$AA$10=TRUE,C195,IF('Cubicle Worksheet'!$U$10=TRUE,$D193,IF('Cubicle Worksheet'!$T31&gt;104,$D193,"RR")))))</f>
        <v xml:space="preserve"> </v>
      </c>
      <c r="L196" s="335"/>
      <c r="M196" s="336"/>
      <c r="N196" s="303"/>
      <c r="O196" s="304"/>
      <c r="P196" s="335"/>
      <c r="Q196" s="336"/>
      <c r="R196" s="303"/>
      <c r="S196" s="304"/>
    </row>
    <row r="197" spans="1:19" ht="15" customHeight="1" thickBot="1">
      <c r="C197" s="59"/>
      <c r="D197" s="58"/>
      <c r="E197" s="54"/>
      <c r="F197" s="55"/>
      <c r="G197" s="54"/>
      <c r="H197" s="55"/>
      <c r="I197" s="56"/>
      <c r="L197" s="75"/>
      <c r="M197" s="70"/>
      <c r="N197" s="71"/>
      <c r="O197" s="74"/>
      <c r="P197" s="71"/>
      <c r="Q197" s="72"/>
      <c r="R197" s="73"/>
      <c r="S197" s="70"/>
    </row>
    <row r="198" spans="1:19" ht="15" customHeight="1">
      <c r="C198" s="52" t="s">
        <v>0</v>
      </c>
      <c r="D198" s="318">
        <f>'Cubicle Worksheet'!$A31</f>
        <v>0</v>
      </c>
      <c r="E198" s="319"/>
      <c r="F198" s="319"/>
      <c r="G198" s="319"/>
      <c r="H198" s="320"/>
      <c r="I198" s="337" t="str">
        <f>'Cubicle Worksheet'!$X31</f>
        <v>P1-16</v>
      </c>
      <c r="L198" s="286" t="str">
        <f>'Cubicle Worksheet'!$K$4</f>
        <v>UVU HP Bldg (Lakeside Campus) - Cubical Curtains</v>
      </c>
      <c r="M198" s="287"/>
      <c r="N198" s="287"/>
      <c r="O198" s="288"/>
      <c r="P198" s="286" t="str">
        <f>'Cubicle Worksheet'!$K$4</f>
        <v>UVU HP Bldg (Lakeside Campus) - Cubical Curtains</v>
      </c>
      <c r="Q198" s="287"/>
      <c r="R198" s="287"/>
      <c r="S198" s="288"/>
    </row>
    <row r="199" spans="1:19" ht="15" customHeight="1">
      <c r="C199" s="51" t="s">
        <v>141</v>
      </c>
      <c r="D199" s="318" t="str">
        <f>IF('Cubicle Worksheet'!$U$9=TRUE,"Double Snaps",IF('Cubicle Worksheet'!$U$11=TRUE,"Snap Tape"," "))</f>
        <v xml:space="preserve"> </v>
      </c>
      <c r="E199" s="319"/>
      <c r="F199" s="320"/>
      <c r="G199" s="54"/>
      <c r="H199" s="55"/>
      <c r="I199" s="338"/>
      <c r="L199" s="289" t="str">
        <f>$I$2</f>
        <v>Install</v>
      </c>
      <c r="M199" s="290"/>
      <c r="N199" s="291">
        <f>'Cubicle Worksheet'!$AG$5</f>
        <v>0</v>
      </c>
      <c r="O199" s="292"/>
      <c r="P199" s="289" t="str">
        <f>$I$2</f>
        <v>Install</v>
      </c>
      <c r="Q199" s="290"/>
      <c r="R199" s="291">
        <f>'Cubicle Worksheet'!$AG$5</f>
        <v>0</v>
      </c>
      <c r="S199" s="292"/>
    </row>
    <row r="200" spans="1:19" ht="15" customHeight="1">
      <c r="C200" s="51" t="s">
        <v>131</v>
      </c>
      <c r="D200" s="329" t="str">
        <f>IF('Cubicle Worksheet'!$U$9=TRUE,'Cubicle Worksheet'!$U31-4,'Cubicle Worksheet'!$U31)</f>
        <v xml:space="preserve"> </v>
      </c>
      <c r="E200" s="330"/>
      <c r="F200" s="62"/>
      <c r="G200" s="63"/>
      <c r="H200" s="64"/>
      <c r="I200" s="338"/>
      <c r="J200" s="28"/>
      <c r="L200" s="331" t="str">
        <f>$I198</f>
        <v>P1-16</v>
      </c>
      <c r="M200" s="332"/>
      <c r="N200" s="299" t="s">
        <v>147</v>
      </c>
      <c r="O200" s="300"/>
      <c r="P200" s="331" t="str">
        <f>$I198</f>
        <v>P1-16</v>
      </c>
      <c r="Q200" s="332"/>
      <c r="R200" s="299" t="s">
        <v>148</v>
      </c>
      <c r="S200" s="300"/>
    </row>
    <row r="201" spans="1:19" ht="15" customHeight="1">
      <c r="C201" s="51" t="s">
        <v>29</v>
      </c>
      <c r="D201" s="318" t="str">
        <f>'Cubicle Worksheet'!$S$13</f>
        <v>Design Craft - River Birch, Color: Willow</v>
      </c>
      <c r="E201" s="319"/>
      <c r="F201" s="319"/>
      <c r="G201" s="319"/>
      <c r="H201" s="320"/>
      <c r="I201" s="317"/>
      <c r="L201" s="333"/>
      <c r="M201" s="334"/>
      <c r="N201" s="301"/>
      <c r="O201" s="302"/>
      <c r="P201" s="333"/>
      <c r="Q201" s="334"/>
      <c r="R201" s="301"/>
      <c r="S201" s="302"/>
    </row>
    <row r="202" spans="1:19" ht="15" customHeight="1" thickBot="1">
      <c r="C202" s="60"/>
      <c r="D202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202" s="61"/>
      <c r="F202" s="61"/>
      <c r="G202" s="65"/>
      <c r="H202" s="65"/>
      <c r="I202" s="66"/>
      <c r="L202" s="335"/>
      <c r="M202" s="336"/>
      <c r="N202" s="303"/>
      <c r="O202" s="304"/>
      <c r="P202" s="335"/>
      <c r="Q202" s="336"/>
      <c r="R202" s="303"/>
      <c r="S202" s="304"/>
    </row>
    <row r="203" spans="1:19" ht="15" customHeight="1">
      <c r="C203" s="58"/>
      <c r="D203" s="80"/>
      <c r="E203" s="55"/>
      <c r="F203" s="55"/>
      <c r="G203" s="58"/>
      <c r="H203" s="58"/>
      <c r="I203" s="58"/>
      <c r="L203" s="81"/>
      <c r="M203" s="81"/>
      <c r="N203" s="76"/>
      <c r="O203" s="76"/>
      <c r="P203" s="81"/>
      <c r="Q203" s="81"/>
      <c r="R203" s="76"/>
      <c r="S203" s="76"/>
    </row>
    <row r="204" spans="1:19" ht="15" customHeight="1" thickBot="1"/>
    <row r="205" spans="1:19" ht="15" customHeight="1">
      <c r="A205" s="24" t="s">
        <v>93</v>
      </c>
      <c r="B205" s="24" t="s">
        <v>150</v>
      </c>
      <c r="C205" s="51" t="s">
        <v>74</v>
      </c>
      <c r="D205" s="318" t="str">
        <f>'Cubicle Worksheet'!$K$4</f>
        <v>UVU HP Bldg (Lakeside Campus) - Cubical Curtains</v>
      </c>
      <c r="E205" s="319"/>
      <c r="F205" s="319"/>
      <c r="G205" s="319"/>
      <c r="H205" s="320"/>
      <c r="I205" s="53">
        <f>'Cubicle Worksheet'!$AG$5</f>
        <v>0</v>
      </c>
      <c r="J205" s="25"/>
      <c r="L205" s="286" t="str">
        <f>'Cubicle Worksheet'!$K$4</f>
        <v>UVU HP Bldg (Lakeside Campus) - Cubical Curtains</v>
      </c>
      <c r="M205" s="287"/>
      <c r="N205" s="287"/>
      <c r="O205" s="288"/>
      <c r="P205" s="286" t="str">
        <f>'Cubicle Worksheet'!$K$4</f>
        <v>UVU HP Bldg (Lakeside Campus) - Cubical Curtains</v>
      </c>
      <c r="Q205" s="287"/>
      <c r="R205" s="287"/>
      <c r="S205" s="288"/>
    </row>
    <row r="206" spans="1:19" ht="15" customHeight="1">
      <c r="C206" s="51" t="s">
        <v>75</v>
      </c>
      <c r="D206" s="327" t="str">
        <f>'Cubicle Worksheet'!$Q32</f>
        <v xml:space="preserve"> </v>
      </c>
      <c r="E206" s="328"/>
      <c r="F206" s="69" t="str">
        <f>IF('Cubicle Worksheet'!R32="W","widths"," ")</f>
        <v xml:space="preserve"> </v>
      </c>
      <c r="G206" s="69" t="s">
        <v>37</v>
      </c>
      <c r="H206" s="68" t="str">
        <f>'Cubicle Worksheet'!$T32</f>
        <v xml:space="preserve"> </v>
      </c>
      <c r="I206" s="53" t="str">
        <f>+IF('Cubicle Worksheet'!$Q$38=1,"Ship",IF('Cubicle Worksheet'!$Q$38=2,"Install",IF('Cubicle Worksheet'!$Q$38=3,"Deliver",IF('Cubicle Worksheet'!$Q$38=4,"Will Call"))))</f>
        <v>Install</v>
      </c>
      <c r="J206" s="26"/>
      <c r="L206" s="289" t="str">
        <f>$I$2</f>
        <v>Install</v>
      </c>
      <c r="M206" s="290"/>
      <c r="N206" s="291">
        <f>'Cubicle Worksheet'!$AG$5</f>
        <v>0</v>
      </c>
      <c r="O206" s="292"/>
      <c r="P206" s="289" t="str">
        <f>$I$2</f>
        <v>Install</v>
      </c>
      <c r="Q206" s="290"/>
      <c r="R206" s="291">
        <f>'Cubicle Worksheet'!$AG$5</f>
        <v>0</v>
      </c>
      <c r="S206" s="292"/>
    </row>
    <row r="207" spans="1:19" ht="15" customHeight="1">
      <c r="C207" s="51" t="s">
        <v>76</v>
      </c>
      <c r="D207" s="67" t="str">
        <f>IF('Cubicle Worksheet'!$U$9=TRUE,$D206,IF('Cubicle Worksheet'!$U$11=TRUE,$D206,IF('Cubicle Worksheet'!$U$10=TRUE,$D206,IF($I209="RR",$D206+4,$D206))))</f>
        <v xml:space="preserve"> </v>
      </c>
      <c r="E207" s="54" t="s">
        <v>37</v>
      </c>
      <c r="F207" s="55" t="str">
        <f>IF('Cubicle Worksheet'!$U$9=TRUE,($H206-$D213)+4,IF('Cubicle Worksheet'!$U$10=TRUE,$H206+7,IF('Cubicle Worksheet'!$B32&gt;0,($H206-$D213)+4," ")))</f>
        <v xml:space="preserve"> </v>
      </c>
      <c r="G207" s="54"/>
      <c r="H207" s="54"/>
      <c r="I207" s="56"/>
      <c r="L207" s="331" t="str">
        <f>$I211</f>
        <v>P1-17</v>
      </c>
      <c r="M207" s="332"/>
      <c r="N207" s="299" t="s">
        <v>145</v>
      </c>
      <c r="O207" s="300"/>
      <c r="P207" s="331" t="str">
        <f>$I211</f>
        <v>P1-17</v>
      </c>
      <c r="Q207" s="332"/>
      <c r="R207" s="299" t="s">
        <v>146</v>
      </c>
      <c r="S207" s="300"/>
    </row>
    <row r="208" spans="1:19" ht="15" customHeight="1">
      <c r="C208" s="57" t="str">
        <f>IF('Cubicle Worksheet'!$AA$10=TRUE,ROUNDUP('Cubicle Worksheet'!$Q32/'Cubicle Worksheet'!$AA$11,1)," ")</f>
        <v xml:space="preserve"> </v>
      </c>
      <c r="D208" s="69" t="str">
        <f>IF('Cubicle Worksheet'!$U$9=TRUE,"width", IF('Cubicle Worksheet'!$U$11=TRUE,"width",IF('Cubicle Worksheet'!$U$10=TRUE,"width",IF('Cubicle Worksheet'!$T32&gt;104,"width"," "))))</f>
        <v>width</v>
      </c>
      <c r="E208" s="54"/>
      <c r="F208" s="55"/>
      <c r="G208" s="54"/>
      <c r="H208" s="54"/>
      <c r="I208" s="56"/>
      <c r="L208" s="333"/>
      <c r="M208" s="334"/>
      <c r="N208" s="301"/>
      <c r="O208" s="302"/>
      <c r="P208" s="333"/>
      <c r="Q208" s="334"/>
      <c r="R208" s="301"/>
      <c r="S208" s="302"/>
    </row>
    <row r="209" spans="1:19" ht="15" customHeight="1" thickBot="1">
      <c r="C209" s="325">
        <f>'Cubicle Worksheet'!$W32</f>
        <v>0</v>
      </c>
      <c r="D209" s="326"/>
      <c r="E209" s="326"/>
      <c r="F209" s="326"/>
      <c r="G209" s="54"/>
      <c r="H209" s="50" t="str">
        <f>IF('Cubicle Worksheet'!$U$9=TRUE,"Panels","Widths")</f>
        <v>Widths</v>
      </c>
      <c r="I209" s="53" t="str">
        <f>IF('Cubicle Worksheet'!$U$9=TRUE,'Cubicle Worksheet'!$O220, IF('Cubicle Worksheet'!$U$11=TRUE,$D206,IF('Cubicle Worksheet'!$AA$10=TRUE,C208,IF('Cubicle Worksheet'!$U$10=TRUE,$D206,IF('Cubicle Worksheet'!$T32&gt;104,$D206,"RR")))))</f>
        <v xml:space="preserve"> </v>
      </c>
      <c r="L209" s="335"/>
      <c r="M209" s="336"/>
      <c r="N209" s="303"/>
      <c r="O209" s="304"/>
      <c r="P209" s="335"/>
      <c r="Q209" s="336"/>
      <c r="R209" s="303"/>
      <c r="S209" s="304"/>
    </row>
    <row r="210" spans="1:19" ht="15" customHeight="1" thickBot="1">
      <c r="C210" s="59"/>
      <c r="D210" s="58"/>
      <c r="E210" s="54"/>
      <c r="F210" s="55"/>
      <c r="G210" s="54"/>
      <c r="H210" s="55"/>
      <c r="I210" s="56"/>
      <c r="L210" s="75"/>
      <c r="M210" s="70"/>
      <c r="N210" s="71"/>
      <c r="O210" s="74"/>
      <c r="P210" s="71"/>
      <c r="Q210" s="72"/>
      <c r="R210" s="73"/>
      <c r="S210" s="70"/>
    </row>
    <row r="211" spans="1:19" ht="15" customHeight="1">
      <c r="C211" s="52" t="s">
        <v>0</v>
      </c>
      <c r="D211" s="318">
        <f>'Cubicle Worksheet'!$A32</f>
        <v>0</v>
      </c>
      <c r="E211" s="319"/>
      <c r="F211" s="319"/>
      <c r="G211" s="319"/>
      <c r="H211" s="320"/>
      <c r="I211" s="337" t="str">
        <f>'Cubicle Worksheet'!$X32</f>
        <v>P1-17</v>
      </c>
      <c r="L211" s="286" t="str">
        <f>'Cubicle Worksheet'!$K$4</f>
        <v>UVU HP Bldg (Lakeside Campus) - Cubical Curtains</v>
      </c>
      <c r="M211" s="287"/>
      <c r="N211" s="287"/>
      <c r="O211" s="288"/>
      <c r="P211" s="286" t="str">
        <f>'Cubicle Worksheet'!$K$4</f>
        <v>UVU HP Bldg (Lakeside Campus) - Cubical Curtains</v>
      </c>
      <c r="Q211" s="287"/>
      <c r="R211" s="287"/>
      <c r="S211" s="288"/>
    </row>
    <row r="212" spans="1:19" ht="15" customHeight="1">
      <c r="C212" s="51" t="s">
        <v>141</v>
      </c>
      <c r="D212" s="318" t="str">
        <f>IF('Cubicle Worksheet'!$U$9=TRUE,"Double Snaps",IF('Cubicle Worksheet'!$U$11=TRUE,"Snap Tape"," "))</f>
        <v xml:space="preserve"> </v>
      </c>
      <c r="E212" s="319"/>
      <c r="F212" s="320"/>
      <c r="G212" s="54"/>
      <c r="H212" s="55"/>
      <c r="I212" s="338"/>
      <c r="L212" s="289" t="str">
        <f>$I$2</f>
        <v>Install</v>
      </c>
      <c r="M212" s="290"/>
      <c r="N212" s="291">
        <f>'Cubicle Worksheet'!$AG$5</f>
        <v>0</v>
      </c>
      <c r="O212" s="292"/>
      <c r="P212" s="289" t="str">
        <f>$I$2</f>
        <v>Install</v>
      </c>
      <c r="Q212" s="290"/>
      <c r="R212" s="291">
        <f>'Cubicle Worksheet'!$AG$5</f>
        <v>0</v>
      </c>
      <c r="S212" s="292"/>
    </row>
    <row r="213" spans="1:19" ht="15" customHeight="1">
      <c r="C213" s="51" t="s">
        <v>131</v>
      </c>
      <c r="D213" s="329" t="str">
        <f>IF('Cubicle Worksheet'!$U$9=TRUE,'Cubicle Worksheet'!$U32-4,'Cubicle Worksheet'!$U32)</f>
        <v xml:space="preserve"> </v>
      </c>
      <c r="E213" s="330"/>
      <c r="F213" s="62"/>
      <c r="G213" s="63"/>
      <c r="H213" s="64"/>
      <c r="I213" s="338"/>
      <c r="J213" s="28"/>
      <c r="L213" s="331" t="str">
        <f>$I211</f>
        <v>P1-17</v>
      </c>
      <c r="M213" s="332"/>
      <c r="N213" s="299" t="s">
        <v>147</v>
      </c>
      <c r="O213" s="300"/>
      <c r="P213" s="331" t="str">
        <f>$I211</f>
        <v>P1-17</v>
      </c>
      <c r="Q213" s="332"/>
      <c r="R213" s="299" t="s">
        <v>148</v>
      </c>
      <c r="S213" s="300"/>
    </row>
    <row r="214" spans="1:19" ht="15" customHeight="1">
      <c r="C214" s="51" t="s">
        <v>29</v>
      </c>
      <c r="D214" s="318" t="str">
        <f>'Cubicle Worksheet'!$S$13</f>
        <v>Design Craft - River Birch, Color: Willow</v>
      </c>
      <c r="E214" s="319"/>
      <c r="F214" s="319"/>
      <c r="G214" s="319"/>
      <c r="H214" s="320"/>
      <c r="I214" s="317"/>
      <c r="L214" s="333"/>
      <c r="M214" s="334"/>
      <c r="N214" s="301"/>
      <c r="O214" s="302"/>
      <c r="P214" s="333"/>
      <c r="Q214" s="334"/>
      <c r="R214" s="301"/>
      <c r="S214" s="302"/>
    </row>
    <row r="215" spans="1:19" ht="15" customHeight="1" thickBot="1">
      <c r="C215" s="60"/>
      <c r="D215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215" s="61"/>
      <c r="F215" s="61"/>
      <c r="G215" s="65"/>
      <c r="H215" s="65"/>
      <c r="I215" s="66"/>
      <c r="L215" s="335"/>
      <c r="M215" s="336"/>
      <c r="N215" s="303"/>
      <c r="O215" s="304"/>
      <c r="P215" s="335"/>
      <c r="Q215" s="336"/>
      <c r="R215" s="303"/>
      <c r="S215" s="304"/>
    </row>
    <row r="216" spans="1:19" ht="15" customHeight="1"/>
    <row r="217" spans="1:19" ht="15" customHeight="1" thickBot="1"/>
    <row r="218" spans="1:19" ht="15" customHeight="1">
      <c r="A218" s="24" t="s">
        <v>94</v>
      </c>
      <c r="B218" s="24" t="s">
        <v>151</v>
      </c>
      <c r="C218" s="51" t="s">
        <v>74</v>
      </c>
      <c r="D218" s="318" t="str">
        <f>'Cubicle Worksheet'!$K$4</f>
        <v>UVU HP Bldg (Lakeside Campus) - Cubical Curtains</v>
      </c>
      <c r="E218" s="319"/>
      <c r="F218" s="319"/>
      <c r="G218" s="319"/>
      <c r="H218" s="320"/>
      <c r="I218" s="53">
        <f>'Cubicle Worksheet'!$AG$5</f>
        <v>0</v>
      </c>
      <c r="J218" s="25"/>
      <c r="L218" s="286" t="str">
        <f>'Cubicle Worksheet'!$K$4</f>
        <v>UVU HP Bldg (Lakeside Campus) - Cubical Curtains</v>
      </c>
      <c r="M218" s="287"/>
      <c r="N218" s="287"/>
      <c r="O218" s="288"/>
      <c r="P218" s="286" t="str">
        <f>'Cubicle Worksheet'!$K$4</f>
        <v>UVU HP Bldg (Lakeside Campus) - Cubical Curtains</v>
      </c>
      <c r="Q218" s="287"/>
      <c r="R218" s="287"/>
      <c r="S218" s="288"/>
    </row>
    <row r="219" spans="1:19" ht="15" customHeight="1">
      <c r="C219" s="51" t="s">
        <v>75</v>
      </c>
      <c r="D219" s="327" t="str">
        <f>'Cubicle Worksheet'!$Q33</f>
        <v xml:space="preserve"> </v>
      </c>
      <c r="E219" s="328"/>
      <c r="F219" s="69" t="str">
        <f>IF('Cubicle Worksheet'!R33="W","widths"," ")</f>
        <v xml:space="preserve"> </v>
      </c>
      <c r="G219" s="69" t="s">
        <v>37</v>
      </c>
      <c r="H219" s="68" t="str">
        <f>'Cubicle Worksheet'!$T33</f>
        <v xml:space="preserve"> </v>
      </c>
      <c r="I219" s="53" t="str">
        <f>+IF('Cubicle Worksheet'!$Q$38=1,"Ship",IF('Cubicle Worksheet'!$Q$38=2,"Install",IF('Cubicle Worksheet'!$Q$38=3,"Deliver",IF('Cubicle Worksheet'!$Q$38=4,"Will Call"))))</f>
        <v>Install</v>
      </c>
      <c r="J219" s="26"/>
      <c r="L219" s="289" t="str">
        <f>$I$2</f>
        <v>Install</v>
      </c>
      <c r="M219" s="290"/>
      <c r="N219" s="291">
        <f>'Cubicle Worksheet'!$AG$5</f>
        <v>0</v>
      </c>
      <c r="O219" s="292"/>
      <c r="P219" s="289" t="str">
        <f>$I$2</f>
        <v>Install</v>
      </c>
      <c r="Q219" s="290"/>
      <c r="R219" s="291">
        <f>'Cubicle Worksheet'!$AG$5</f>
        <v>0</v>
      </c>
      <c r="S219" s="292"/>
    </row>
    <row r="220" spans="1:19" ht="15" customHeight="1">
      <c r="C220" s="51" t="s">
        <v>76</v>
      </c>
      <c r="D220" s="67" t="str">
        <f>IF('Cubicle Worksheet'!$U$9=TRUE,$D219,IF('Cubicle Worksheet'!$U$11=TRUE,$D219,IF('Cubicle Worksheet'!$U$10=TRUE,$D219,IF($I222="RR",$D219+4,$D219))))</f>
        <v xml:space="preserve"> </v>
      </c>
      <c r="E220" s="54" t="s">
        <v>37</v>
      </c>
      <c r="F220" s="55" t="str">
        <f>IF('Cubicle Worksheet'!$U$9=TRUE,($H219-$D226)+4,IF('Cubicle Worksheet'!$U$10=TRUE,$H219+7,IF('Cubicle Worksheet'!$B33&gt;0,($H219-$D226)+4," ")))</f>
        <v xml:space="preserve"> </v>
      </c>
      <c r="G220" s="54"/>
      <c r="H220" s="54"/>
      <c r="I220" s="56"/>
      <c r="L220" s="331" t="str">
        <f>$I224</f>
        <v>P1-18</v>
      </c>
      <c r="M220" s="332"/>
      <c r="N220" s="299" t="s">
        <v>145</v>
      </c>
      <c r="O220" s="300"/>
      <c r="P220" s="331" t="str">
        <f>$I224</f>
        <v>P1-18</v>
      </c>
      <c r="Q220" s="332"/>
      <c r="R220" s="299" t="s">
        <v>146</v>
      </c>
      <c r="S220" s="300"/>
    </row>
    <row r="221" spans="1:19" ht="15" customHeight="1">
      <c r="C221" s="57" t="str">
        <f>IF('Cubicle Worksheet'!$AA$10=TRUE,ROUNDUP('Cubicle Worksheet'!$Q33/'Cubicle Worksheet'!$AA$11,1)," ")</f>
        <v xml:space="preserve"> </v>
      </c>
      <c r="D221" s="69" t="str">
        <f>IF('Cubicle Worksheet'!$U$9=TRUE,"width", IF('Cubicle Worksheet'!$U$11=TRUE,"width",IF('Cubicle Worksheet'!$U$10=TRUE,"width",IF('Cubicle Worksheet'!$T33&gt;104,"width"," "))))</f>
        <v>width</v>
      </c>
      <c r="E221" s="54"/>
      <c r="F221" s="55"/>
      <c r="G221" s="54"/>
      <c r="H221" s="54"/>
      <c r="I221" s="56"/>
      <c r="L221" s="333"/>
      <c r="M221" s="334"/>
      <c r="N221" s="301"/>
      <c r="O221" s="302"/>
      <c r="P221" s="333"/>
      <c r="Q221" s="334"/>
      <c r="R221" s="301"/>
      <c r="S221" s="302"/>
    </row>
    <row r="222" spans="1:19" ht="15" customHeight="1" thickBot="1">
      <c r="C222" s="325">
        <f>'Cubicle Worksheet'!$W33</f>
        <v>0</v>
      </c>
      <c r="D222" s="326"/>
      <c r="E222" s="326"/>
      <c r="F222" s="326"/>
      <c r="G222" s="54"/>
      <c r="H222" s="50" t="str">
        <f>IF('Cubicle Worksheet'!$U$9=TRUE,"Panels","Widths")</f>
        <v>Widths</v>
      </c>
      <c r="I222" s="53" t="str">
        <f>IF('Cubicle Worksheet'!$U$9=TRUE,'Cubicle Worksheet'!$O233, IF('Cubicle Worksheet'!$U$11=TRUE,$D219,IF('Cubicle Worksheet'!$AA$10=TRUE,C221,IF('Cubicle Worksheet'!$U$10=TRUE,$D219,IF('Cubicle Worksheet'!$T33&gt;104,$D219,"RR")))))</f>
        <v xml:space="preserve"> </v>
      </c>
      <c r="L222" s="335"/>
      <c r="M222" s="336"/>
      <c r="N222" s="303"/>
      <c r="O222" s="304"/>
      <c r="P222" s="335"/>
      <c r="Q222" s="336"/>
      <c r="R222" s="303"/>
      <c r="S222" s="304"/>
    </row>
    <row r="223" spans="1:19" ht="15" customHeight="1" thickBot="1">
      <c r="C223" s="59"/>
      <c r="D223" s="58"/>
      <c r="E223" s="54"/>
      <c r="F223" s="55"/>
      <c r="G223" s="54"/>
      <c r="H223" s="55"/>
      <c r="I223" s="56"/>
      <c r="L223" s="75"/>
      <c r="M223" s="70"/>
      <c r="N223" s="71"/>
      <c r="O223" s="74"/>
      <c r="P223" s="71"/>
      <c r="Q223" s="72"/>
      <c r="R223" s="73"/>
      <c r="S223" s="70"/>
    </row>
    <row r="224" spans="1:19" ht="15" customHeight="1">
      <c r="C224" s="52" t="s">
        <v>0</v>
      </c>
      <c r="D224" s="318">
        <f>'Cubicle Worksheet'!$A33</f>
        <v>0</v>
      </c>
      <c r="E224" s="319"/>
      <c r="F224" s="319"/>
      <c r="G224" s="319"/>
      <c r="H224" s="320"/>
      <c r="I224" s="337" t="str">
        <f>'Cubicle Worksheet'!$X33</f>
        <v>P1-18</v>
      </c>
      <c r="L224" s="286" t="str">
        <f>'Cubicle Worksheet'!$K$4</f>
        <v>UVU HP Bldg (Lakeside Campus) - Cubical Curtains</v>
      </c>
      <c r="M224" s="287"/>
      <c r="N224" s="287"/>
      <c r="O224" s="288"/>
      <c r="P224" s="286" t="str">
        <f>'Cubicle Worksheet'!$K$4</f>
        <v>UVU HP Bldg (Lakeside Campus) - Cubical Curtains</v>
      </c>
      <c r="Q224" s="287"/>
      <c r="R224" s="287"/>
      <c r="S224" s="288"/>
    </row>
    <row r="225" spans="1:19" ht="15" customHeight="1">
      <c r="C225" s="51" t="s">
        <v>141</v>
      </c>
      <c r="D225" s="318" t="str">
        <f>IF('Cubicle Worksheet'!$U$9=TRUE,"Double Snaps",IF('Cubicle Worksheet'!$U$11=TRUE,"Snap Tape"," "))</f>
        <v xml:space="preserve"> </v>
      </c>
      <c r="E225" s="319"/>
      <c r="F225" s="320"/>
      <c r="G225" s="54"/>
      <c r="H225" s="55"/>
      <c r="I225" s="338"/>
      <c r="L225" s="289" t="str">
        <f>$I$2</f>
        <v>Install</v>
      </c>
      <c r="M225" s="290"/>
      <c r="N225" s="291">
        <f>'Cubicle Worksheet'!$AG$5</f>
        <v>0</v>
      </c>
      <c r="O225" s="292"/>
      <c r="P225" s="289" t="str">
        <f>$I$2</f>
        <v>Install</v>
      </c>
      <c r="Q225" s="290"/>
      <c r="R225" s="291">
        <f>'Cubicle Worksheet'!$AG$5</f>
        <v>0</v>
      </c>
      <c r="S225" s="292"/>
    </row>
    <row r="226" spans="1:19" ht="15" customHeight="1">
      <c r="C226" s="51" t="s">
        <v>131</v>
      </c>
      <c r="D226" s="329" t="str">
        <f>IF('Cubicle Worksheet'!$U$9=TRUE,'Cubicle Worksheet'!$U33-4,'Cubicle Worksheet'!$U33)</f>
        <v xml:space="preserve"> </v>
      </c>
      <c r="E226" s="330"/>
      <c r="F226" s="62"/>
      <c r="G226" s="63"/>
      <c r="H226" s="64"/>
      <c r="I226" s="338"/>
      <c r="J226" s="28"/>
      <c r="L226" s="331" t="str">
        <f>$I224</f>
        <v>P1-18</v>
      </c>
      <c r="M226" s="332"/>
      <c r="N226" s="299" t="s">
        <v>147</v>
      </c>
      <c r="O226" s="300"/>
      <c r="P226" s="331" t="str">
        <f>$I224</f>
        <v>P1-18</v>
      </c>
      <c r="Q226" s="332"/>
      <c r="R226" s="299" t="s">
        <v>148</v>
      </c>
      <c r="S226" s="300"/>
    </row>
    <row r="227" spans="1:19" ht="15" customHeight="1">
      <c r="C227" s="51" t="s">
        <v>29</v>
      </c>
      <c r="D227" s="318" t="str">
        <f>'Cubicle Worksheet'!$S$13</f>
        <v>Design Craft - River Birch, Color: Willow</v>
      </c>
      <c r="E227" s="319"/>
      <c r="F227" s="319"/>
      <c r="G227" s="319"/>
      <c r="H227" s="320"/>
      <c r="I227" s="317"/>
      <c r="L227" s="333"/>
      <c r="M227" s="334"/>
      <c r="N227" s="301"/>
      <c r="O227" s="302"/>
      <c r="P227" s="333"/>
      <c r="Q227" s="334"/>
      <c r="R227" s="301"/>
      <c r="S227" s="302"/>
    </row>
    <row r="228" spans="1:19" ht="15" customHeight="1" thickBot="1">
      <c r="C228" s="60"/>
      <c r="D228" s="79" t="str">
        <f>IF('Cubicle Worksheet'!$U$9=TRUE,"U. Hosp Snap Curtain",IF('Cubicle Worksheet'!$U$11=TRUE,"Snap Curtain",IF('Cubicle Worksheet'!$AA$10=TRUE,"Flat Panel",IF('Cubicle Worksheet'!$U$10=TRUE,"Shower Curtain","Cubicle Curtain"))))</f>
        <v>Cubicle Curtain</v>
      </c>
      <c r="E228" s="61"/>
      <c r="F228" s="61"/>
      <c r="G228" s="65"/>
      <c r="H228" s="65"/>
      <c r="I228" s="66"/>
      <c r="L228" s="335"/>
      <c r="M228" s="336"/>
      <c r="N228" s="303"/>
      <c r="O228" s="304"/>
      <c r="P228" s="335"/>
      <c r="Q228" s="336"/>
      <c r="R228" s="303"/>
      <c r="S228" s="304"/>
    </row>
    <row r="229" spans="1:19" ht="15" customHeight="1"/>
    <row r="230" spans="1:19" ht="15" customHeight="1" thickBot="1"/>
    <row r="231" spans="1:19" ht="15" customHeight="1">
      <c r="A231" s="24" t="s">
        <v>95</v>
      </c>
      <c r="B231" s="24" t="s">
        <v>152</v>
      </c>
      <c r="C231" s="51" t="s">
        <v>74</v>
      </c>
      <c r="D231" s="318" t="str">
        <f>'Cubicle Worksheet'!$K$4</f>
        <v>UVU HP Bldg (Lakeside Campus) - Cubical Curtains</v>
      </c>
      <c r="E231" s="319"/>
      <c r="F231" s="319"/>
      <c r="G231" s="319"/>
      <c r="H231" s="320"/>
      <c r="I231" s="53">
        <f>'Cubicle Worksheet'!$AG$5</f>
        <v>0</v>
      </c>
      <c r="J231" s="25"/>
      <c r="L231" s="286" t="str">
        <f>'Cubicle Worksheet'!$K$4</f>
        <v>UVU HP Bldg (Lakeside Campus) - Cubical Curtains</v>
      </c>
      <c r="M231" s="287"/>
      <c r="N231" s="287"/>
      <c r="O231" s="288"/>
      <c r="P231" s="286" t="str">
        <f>'Cubicle Worksheet'!$K$4</f>
        <v>UVU HP Bldg (Lakeside Campus) - Cubical Curtains</v>
      </c>
      <c r="Q231" s="287"/>
      <c r="R231" s="287"/>
      <c r="S231" s="288"/>
    </row>
    <row r="232" spans="1:19" ht="18" customHeight="1">
      <c r="C232" s="136"/>
      <c r="D232" s="323" t="s">
        <v>177</v>
      </c>
      <c r="E232" s="323"/>
      <c r="F232" s="323"/>
      <c r="G232" s="323"/>
      <c r="H232" s="324"/>
      <c r="I232" s="53" t="str">
        <f>+IF('Cubicle Worksheet'!$Q$38=1,"Ship",IF('Cubicle Worksheet'!$Q$38=2,"Install",IF('Cubicle Worksheet'!$Q$38=3,"Deliver",IF('Cubicle Worksheet'!$Q$38=4,"Will Call"))))</f>
        <v>Install</v>
      </c>
      <c r="J232" s="26"/>
      <c r="L232" s="289" t="str">
        <f>$I$2</f>
        <v>Install</v>
      </c>
      <c r="M232" s="290"/>
      <c r="N232" s="291">
        <f>'Cubicle Worksheet'!$AG$5</f>
        <v>0</v>
      </c>
      <c r="O232" s="292"/>
      <c r="P232" s="289" t="str">
        <f>$I$2</f>
        <v>Install</v>
      </c>
      <c r="Q232" s="290"/>
      <c r="R232" s="291">
        <f>'Cubicle Worksheet'!$AG$5</f>
        <v>0</v>
      </c>
      <c r="S232" s="292"/>
    </row>
    <row r="233" spans="1:19" ht="15" customHeight="1">
      <c r="C233" s="136"/>
      <c r="I233" s="56"/>
      <c r="L233" s="293" t="s">
        <v>158</v>
      </c>
      <c r="M233" s="294"/>
      <c r="N233" s="299" t="s">
        <v>145</v>
      </c>
      <c r="O233" s="300"/>
      <c r="P233" s="293" t="s">
        <v>158</v>
      </c>
      <c r="Q233" s="294"/>
      <c r="R233" s="299" t="s">
        <v>146</v>
      </c>
      <c r="S233" s="300"/>
    </row>
    <row r="234" spans="1:19" ht="15" customHeight="1">
      <c r="C234" s="51" t="s">
        <v>75</v>
      </c>
      <c r="D234" s="321"/>
      <c r="E234" s="322"/>
      <c r="F234" s="69">
        <f>'Cubicle Worksheet'!R34</f>
        <v>4</v>
      </c>
      <c r="G234" s="69" t="s">
        <v>37</v>
      </c>
      <c r="H234" s="68">
        <f>'Cubicle Worksheet'!T34</f>
        <v>30</v>
      </c>
      <c r="I234" s="56"/>
      <c r="L234" s="295"/>
      <c r="M234" s="296"/>
      <c r="N234" s="301"/>
      <c r="O234" s="302"/>
      <c r="P234" s="295"/>
      <c r="Q234" s="296"/>
      <c r="R234" s="301"/>
      <c r="S234" s="302"/>
    </row>
    <row r="235" spans="1:19" ht="15" customHeight="1" thickBot="1">
      <c r="C235" s="51" t="s">
        <v>76</v>
      </c>
      <c r="D235" s="67">
        <f>F234+6</f>
        <v>10</v>
      </c>
      <c r="E235" s="54" t="s">
        <v>37</v>
      </c>
      <c r="F235" s="163">
        <f>H234+4</f>
        <v>34</v>
      </c>
      <c r="G235" s="54"/>
      <c r="H235" s="54"/>
      <c r="I235" s="56"/>
      <c r="L235" s="297"/>
      <c r="M235" s="298"/>
      <c r="N235" s="303"/>
      <c r="O235" s="304"/>
      <c r="P235" s="297"/>
      <c r="Q235" s="298"/>
      <c r="R235" s="303"/>
      <c r="S235" s="304"/>
    </row>
    <row r="236" spans="1:19" ht="15" customHeight="1" thickBot="1">
      <c r="C236" s="57"/>
      <c r="D236" s="69"/>
      <c r="E236" s="54"/>
      <c r="F236" s="55"/>
      <c r="G236" s="54"/>
      <c r="H236" s="54"/>
      <c r="I236" s="56" t="s">
        <v>159</v>
      </c>
      <c r="L236" s="75"/>
      <c r="M236" s="70"/>
      <c r="N236" s="71"/>
      <c r="O236" s="74"/>
      <c r="P236" s="71"/>
      <c r="Q236" s="72"/>
      <c r="R236" s="73"/>
      <c r="S236" s="70"/>
    </row>
    <row r="237" spans="1:19" ht="15" customHeight="1">
      <c r="C237" s="164"/>
      <c r="D237" s="313"/>
      <c r="E237" s="313"/>
      <c r="F237" s="313"/>
      <c r="G237" s="313"/>
      <c r="H237" s="314"/>
      <c r="I237" s="315">
        <f>'Cubicle Worksheet'!B34</f>
        <v>2</v>
      </c>
      <c r="L237" s="286" t="str">
        <f>'Cubicle Worksheet'!$K$4</f>
        <v>UVU HP Bldg (Lakeside Campus) - Cubical Curtains</v>
      </c>
      <c r="M237" s="287"/>
      <c r="N237" s="287"/>
      <c r="O237" s="288"/>
      <c r="P237" s="286" t="str">
        <f>'Cubicle Worksheet'!$K$4</f>
        <v>UVU HP Bldg (Lakeside Campus) - Cubical Curtains</v>
      </c>
      <c r="Q237" s="287"/>
      <c r="R237" s="287"/>
      <c r="S237" s="288"/>
    </row>
    <row r="238" spans="1:19" ht="15" customHeight="1">
      <c r="C238" s="164"/>
      <c r="D238" s="313"/>
      <c r="E238" s="313"/>
      <c r="F238" s="313"/>
      <c r="G238" s="54"/>
      <c r="H238" s="134"/>
      <c r="I238" s="316"/>
      <c r="L238" s="289" t="str">
        <f>$I$2</f>
        <v>Install</v>
      </c>
      <c r="M238" s="290"/>
      <c r="N238" s="291">
        <f>'Cubicle Worksheet'!$AG$5</f>
        <v>0</v>
      </c>
      <c r="O238" s="292"/>
      <c r="P238" s="289" t="str">
        <f>$I$2</f>
        <v>Install</v>
      </c>
      <c r="Q238" s="290"/>
      <c r="R238" s="291">
        <f>'Cubicle Worksheet'!$AG$5</f>
        <v>0</v>
      </c>
      <c r="S238" s="292"/>
    </row>
    <row r="239" spans="1:19" ht="15" customHeight="1">
      <c r="C239" s="305" t="s">
        <v>29</v>
      </c>
      <c r="D239" s="307" t="str">
        <f>'Cubicle Worksheet'!$S$13</f>
        <v>Design Craft - River Birch, Color: Willow</v>
      </c>
      <c r="E239" s="308"/>
      <c r="F239" s="308"/>
      <c r="G239" s="308"/>
      <c r="H239" s="309"/>
      <c r="I239" s="316"/>
      <c r="J239" s="28"/>
      <c r="L239" s="293" t="s">
        <v>158</v>
      </c>
      <c r="M239" s="294"/>
      <c r="N239" s="299" t="s">
        <v>147</v>
      </c>
      <c r="O239" s="300"/>
      <c r="P239" s="293" t="s">
        <v>158</v>
      </c>
      <c r="Q239" s="294"/>
      <c r="R239" s="299" t="s">
        <v>148</v>
      </c>
      <c r="S239" s="300"/>
    </row>
    <row r="240" spans="1:19" ht="15" customHeight="1">
      <c r="C240" s="306"/>
      <c r="D240" s="310"/>
      <c r="E240" s="311"/>
      <c r="F240" s="311"/>
      <c r="G240" s="311"/>
      <c r="H240" s="312"/>
      <c r="I240" s="317"/>
      <c r="L240" s="295"/>
      <c r="M240" s="296"/>
      <c r="N240" s="301"/>
      <c r="O240" s="302"/>
      <c r="P240" s="295"/>
      <c r="Q240" s="296"/>
      <c r="R240" s="301"/>
      <c r="S240" s="302"/>
    </row>
    <row r="241" spans="3:19" ht="15" customHeight="1" thickBot="1">
      <c r="C241" s="60"/>
      <c r="D241" s="79" t="s">
        <v>177</v>
      </c>
      <c r="E241" s="61"/>
      <c r="F241" s="61"/>
      <c r="G241" s="65"/>
      <c r="H241" s="65"/>
      <c r="I241" s="66"/>
      <c r="L241" s="297"/>
      <c r="M241" s="298"/>
      <c r="N241" s="303"/>
      <c r="O241" s="304"/>
      <c r="P241" s="297"/>
      <c r="Q241" s="298"/>
      <c r="R241" s="303"/>
      <c r="S241" s="304"/>
    </row>
    <row r="242" spans="3:19" ht="15" customHeight="1"/>
    <row r="243" spans="3:19" ht="15" customHeight="1" thickBot="1"/>
    <row r="244" spans="3:19" ht="15" customHeight="1">
      <c r="C244" s="286" t="str">
        <f>'Cubicle Worksheet'!$K$4</f>
        <v>UVU HP Bldg (Lakeside Campus) - Cubical Curtains</v>
      </c>
      <c r="D244" s="287"/>
      <c r="E244" s="287"/>
      <c r="F244" s="288"/>
      <c r="G244" s="286" t="str">
        <f>'Cubicle Worksheet'!$K$4</f>
        <v>UVU HP Bldg (Lakeside Campus) - Cubical Curtains</v>
      </c>
      <c r="H244" s="287"/>
      <c r="I244" s="287"/>
      <c r="J244" s="288"/>
      <c r="L244" s="286" t="str">
        <f>'Cubicle Worksheet'!$K$4</f>
        <v>UVU HP Bldg (Lakeside Campus) - Cubical Curtains</v>
      </c>
      <c r="M244" s="287"/>
      <c r="N244" s="287"/>
      <c r="O244" s="288"/>
      <c r="P244" s="286" t="str">
        <f>'Cubicle Worksheet'!$K$4</f>
        <v>UVU HP Bldg (Lakeside Campus) - Cubical Curtains</v>
      </c>
      <c r="Q244" s="287"/>
      <c r="R244" s="287"/>
      <c r="S244" s="288"/>
    </row>
    <row r="245" spans="3:19" ht="15" customHeight="1">
      <c r="C245" s="289" t="str">
        <f>$I$2</f>
        <v>Install</v>
      </c>
      <c r="D245" s="290"/>
      <c r="E245" s="291">
        <f>'Cubicle Worksheet'!$AG$5</f>
        <v>0</v>
      </c>
      <c r="F245" s="292"/>
      <c r="G245" s="289" t="str">
        <f>$I$2</f>
        <v>Install</v>
      </c>
      <c r="H245" s="290"/>
      <c r="I245" s="291">
        <f>'Cubicle Worksheet'!$AG$5</f>
        <v>0</v>
      </c>
      <c r="J245" s="292"/>
      <c r="L245" s="289" t="str">
        <f>$I$2</f>
        <v>Install</v>
      </c>
      <c r="M245" s="290"/>
      <c r="N245" s="291">
        <f>'Cubicle Worksheet'!$AG$5</f>
        <v>0</v>
      </c>
      <c r="O245" s="292"/>
      <c r="P245" s="289" t="str">
        <f>$I$2</f>
        <v>Install</v>
      </c>
      <c r="Q245" s="290"/>
      <c r="R245" s="291">
        <f>'Cubicle Worksheet'!$AG$5</f>
        <v>0</v>
      </c>
      <c r="S245" s="292"/>
    </row>
    <row r="246" spans="3:19" ht="15" customHeight="1">
      <c r="C246" s="293" t="s">
        <v>158</v>
      </c>
      <c r="D246" s="294"/>
      <c r="E246" s="299" t="s">
        <v>160</v>
      </c>
      <c r="F246" s="300"/>
      <c r="G246" s="293" t="s">
        <v>158</v>
      </c>
      <c r="H246" s="294"/>
      <c r="I246" s="299" t="s">
        <v>161</v>
      </c>
      <c r="J246" s="300"/>
      <c r="L246" s="293" t="s">
        <v>158</v>
      </c>
      <c r="M246" s="294"/>
      <c r="N246" s="299" t="s">
        <v>164</v>
      </c>
      <c r="O246" s="300"/>
      <c r="P246" s="293" t="s">
        <v>158</v>
      </c>
      <c r="Q246" s="294"/>
      <c r="R246" s="299" t="s">
        <v>165</v>
      </c>
      <c r="S246" s="300"/>
    </row>
    <row r="247" spans="3:19" ht="15" customHeight="1">
      <c r="C247" s="295"/>
      <c r="D247" s="296"/>
      <c r="E247" s="301"/>
      <c r="F247" s="302"/>
      <c r="G247" s="295"/>
      <c r="H247" s="296"/>
      <c r="I247" s="301"/>
      <c r="J247" s="302"/>
      <c r="L247" s="295"/>
      <c r="M247" s="296"/>
      <c r="N247" s="301"/>
      <c r="O247" s="302"/>
      <c r="P247" s="295"/>
      <c r="Q247" s="296"/>
      <c r="R247" s="301"/>
      <c r="S247" s="302"/>
    </row>
    <row r="248" spans="3:19" ht="15" customHeight="1" thickBot="1">
      <c r="C248" s="297"/>
      <c r="D248" s="298"/>
      <c r="E248" s="303"/>
      <c r="F248" s="304"/>
      <c r="G248" s="297"/>
      <c r="H248" s="298"/>
      <c r="I248" s="303"/>
      <c r="J248" s="304"/>
      <c r="L248" s="297"/>
      <c r="M248" s="298"/>
      <c r="N248" s="303"/>
      <c r="O248" s="304"/>
      <c r="P248" s="297"/>
      <c r="Q248" s="298"/>
      <c r="R248" s="303"/>
      <c r="S248" s="304"/>
    </row>
    <row r="249" spans="3:19" ht="15" customHeight="1" thickBot="1">
      <c r="C249" s="75"/>
      <c r="D249" s="70"/>
      <c r="E249" s="71"/>
      <c r="F249" s="74"/>
      <c r="G249" s="71"/>
      <c r="H249" s="72"/>
      <c r="I249" s="73"/>
      <c r="J249" s="70"/>
      <c r="L249" s="75"/>
      <c r="M249" s="70"/>
      <c r="N249" s="71"/>
      <c r="O249" s="74"/>
      <c r="P249" s="71"/>
      <c r="Q249" s="72"/>
      <c r="R249" s="73"/>
      <c r="S249" s="70"/>
    </row>
    <row r="250" spans="3:19" ht="15" customHeight="1">
      <c r="C250" s="286" t="str">
        <f>'Cubicle Worksheet'!$K$4</f>
        <v>UVU HP Bldg (Lakeside Campus) - Cubical Curtains</v>
      </c>
      <c r="D250" s="287"/>
      <c r="E250" s="287"/>
      <c r="F250" s="288"/>
      <c r="G250" s="286" t="str">
        <f>'Cubicle Worksheet'!$K$4</f>
        <v>UVU HP Bldg (Lakeside Campus) - Cubical Curtains</v>
      </c>
      <c r="H250" s="287"/>
      <c r="I250" s="287"/>
      <c r="J250" s="288"/>
      <c r="L250" s="286" t="str">
        <f>'Cubicle Worksheet'!$K$4</f>
        <v>UVU HP Bldg (Lakeside Campus) - Cubical Curtains</v>
      </c>
      <c r="M250" s="287"/>
      <c r="N250" s="287"/>
      <c r="O250" s="288"/>
      <c r="P250" s="286" t="str">
        <f>'Cubicle Worksheet'!$K$4</f>
        <v>UVU HP Bldg (Lakeside Campus) - Cubical Curtains</v>
      </c>
      <c r="Q250" s="287"/>
      <c r="R250" s="287"/>
      <c r="S250" s="288"/>
    </row>
    <row r="251" spans="3:19" ht="15" customHeight="1">
      <c r="C251" s="289" t="str">
        <f>$I$2</f>
        <v>Install</v>
      </c>
      <c r="D251" s="290"/>
      <c r="E251" s="291">
        <f>'Cubicle Worksheet'!$AG$5</f>
        <v>0</v>
      </c>
      <c r="F251" s="292"/>
      <c r="G251" s="289" t="str">
        <f>$I$2</f>
        <v>Install</v>
      </c>
      <c r="H251" s="290"/>
      <c r="I251" s="291">
        <f>'Cubicle Worksheet'!$AG$5</f>
        <v>0</v>
      </c>
      <c r="J251" s="292"/>
      <c r="L251" s="289" t="str">
        <f>$I$2</f>
        <v>Install</v>
      </c>
      <c r="M251" s="290"/>
      <c r="N251" s="291">
        <f>'Cubicle Worksheet'!$AG$5</f>
        <v>0</v>
      </c>
      <c r="O251" s="292"/>
      <c r="P251" s="289" t="str">
        <f>$I$2</f>
        <v>Install</v>
      </c>
      <c r="Q251" s="290"/>
      <c r="R251" s="291">
        <f>'Cubicle Worksheet'!$AG$5</f>
        <v>0</v>
      </c>
      <c r="S251" s="292"/>
    </row>
    <row r="252" spans="3:19" ht="15" customHeight="1">
      <c r="C252" s="293" t="s">
        <v>158</v>
      </c>
      <c r="D252" s="294"/>
      <c r="E252" s="299" t="s">
        <v>162</v>
      </c>
      <c r="F252" s="300"/>
      <c r="G252" s="293" t="s">
        <v>158</v>
      </c>
      <c r="H252" s="294"/>
      <c r="I252" s="299" t="s">
        <v>163</v>
      </c>
      <c r="J252" s="300"/>
      <c r="L252" s="293" t="s">
        <v>158</v>
      </c>
      <c r="M252" s="294"/>
      <c r="N252" s="299" t="s">
        <v>166</v>
      </c>
      <c r="O252" s="300"/>
      <c r="P252" s="293" t="s">
        <v>158</v>
      </c>
      <c r="Q252" s="294"/>
      <c r="R252" s="299" t="s">
        <v>167</v>
      </c>
      <c r="S252" s="300"/>
    </row>
    <row r="253" spans="3:19" ht="15" customHeight="1">
      <c r="C253" s="295"/>
      <c r="D253" s="296"/>
      <c r="E253" s="301"/>
      <c r="F253" s="302"/>
      <c r="G253" s="295"/>
      <c r="H253" s="296"/>
      <c r="I253" s="301"/>
      <c r="J253" s="302"/>
      <c r="L253" s="295"/>
      <c r="M253" s="296"/>
      <c r="N253" s="301"/>
      <c r="O253" s="302"/>
      <c r="P253" s="295"/>
      <c r="Q253" s="296"/>
      <c r="R253" s="301"/>
      <c r="S253" s="302"/>
    </row>
    <row r="254" spans="3:19" ht="15" customHeight="1" thickBot="1">
      <c r="C254" s="297"/>
      <c r="D254" s="298"/>
      <c r="E254" s="303"/>
      <c r="F254" s="304"/>
      <c r="G254" s="297"/>
      <c r="H254" s="298"/>
      <c r="I254" s="303"/>
      <c r="J254" s="304"/>
      <c r="L254" s="297"/>
      <c r="M254" s="298"/>
      <c r="N254" s="303"/>
      <c r="O254" s="304"/>
      <c r="P254" s="297"/>
      <c r="Q254" s="298"/>
      <c r="R254" s="303"/>
      <c r="S254" s="304"/>
    </row>
    <row r="256" spans="3:19" ht="13.5" thickBot="1"/>
    <row r="257" spans="1:19" ht="15.75">
      <c r="A257" s="24" t="s">
        <v>96</v>
      </c>
      <c r="B257" s="24" t="s">
        <v>153</v>
      </c>
      <c r="C257" s="51" t="s">
        <v>74</v>
      </c>
      <c r="D257" s="318" t="str">
        <f>'Cubicle Worksheet'!$K$4</f>
        <v>UVU HP Bldg (Lakeside Campus) - Cubical Curtains</v>
      </c>
      <c r="E257" s="319"/>
      <c r="F257" s="319"/>
      <c r="G257" s="319"/>
      <c r="H257" s="320"/>
      <c r="I257" s="53">
        <f>'Cubicle Worksheet'!$AG$5</f>
        <v>0</v>
      </c>
      <c r="J257" s="25"/>
      <c r="L257" s="286" t="str">
        <f>'Cubicle Worksheet'!$K$4</f>
        <v>UVU HP Bldg (Lakeside Campus) - Cubical Curtains</v>
      </c>
      <c r="M257" s="287"/>
      <c r="N257" s="287"/>
      <c r="O257" s="288"/>
      <c r="P257" s="286" t="str">
        <f>'Cubicle Worksheet'!$K$4</f>
        <v>UVU HP Bldg (Lakeside Campus) - Cubical Curtains</v>
      </c>
      <c r="Q257" s="287"/>
      <c r="R257" s="287"/>
      <c r="S257" s="288"/>
    </row>
    <row r="258" spans="1:19" ht="19.5">
      <c r="C258" s="136"/>
      <c r="D258" s="323" t="s">
        <v>177</v>
      </c>
      <c r="E258" s="323"/>
      <c r="F258" s="323"/>
      <c r="G258" s="323"/>
      <c r="H258" s="324"/>
      <c r="I258" s="53" t="str">
        <f>+IF('Cubicle Worksheet'!$Q$38=1,"Ship",IF('Cubicle Worksheet'!$Q$38=2,"Install",IF('Cubicle Worksheet'!$Q$38=3,"Deliver",IF('Cubicle Worksheet'!$Q$38=4,"Will Call"))))</f>
        <v>Install</v>
      </c>
      <c r="J258" s="26"/>
      <c r="L258" s="289" t="str">
        <f>$I$2</f>
        <v>Install</v>
      </c>
      <c r="M258" s="290"/>
      <c r="N258" s="291">
        <f>'Cubicle Worksheet'!$AG$5</f>
        <v>0</v>
      </c>
      <c r="O258" s="292"/>
      <c r="P258" s="289" t="str">
        <f>$I$2</f>
        <v>Install</v>
      </c>
      <c r="Q258" s="290"/>
      <c r="R258" s="291">
        <f>'Cubicle Worksheet'!$AG$5</f>
        <v>0</v>
      </c>
      <c r="S258" s="292"/>
    </row>
    <row r="259" spans="1:19" ht="12.75" customHeight="1">
      <c r="C259" s="136"/>
      <c r="I259" s="56"/>
      <c r="L259" s="293" t="s">
        <v>158</v>
      </c>
      <c r="M259" s="294"/>
      <c r="N259" s="299" t="s">
        <v>145</v>
      </c>
      <c r="O259" s="300"/>
      <c r="P259" s="293" t="s">
        <v>158</v>
      </c>
      <c r="Q259" s="294"/>
      <c r="R259" s="299" t="s">
        <v>146</v>
      </c>
      <c r="S259" s="300"/>
    </row>
    <row r="260" spans="1:19" ht="15" customHeight="1">
      <c r="C260" s="51" t="s">
        <v>75</v>
      </c>
      <c r="D260" s="321"/>
      <c r="E260" s="322"/>
      <c r="F260" s="69">
        <f>'Cubicle Worksheet'!R35</f>
        <v>4</v>
      </c>
      <c r="G260" s="69" t="s">
        <v>37</v>
      </c>
      <c r="H260" s="68">
        <f>'Cubicle Worksheet'!T35</f>
        <v>24</v>
      </c>
      <c r="I260" s="56"/>
      <c r="L260" s="295"/>
      <c r="M260" s="296"/>
      <c r="N260" s="301"/>
      <c r="O260" s="302"/>
      <c r="P260" s="295"/>
      <c r="Q260" s="296"/>
      <c r="R260" s="301"/>
      <c r="S260" s="302"/>
    </row>
    <row r="261" spans="1:19" ht="16.5" customHeight="1" thickBot="1">
      <c r="C261" s="51" t="s">
        <v>76</v>
      </c>
      <c r="D261" s="67">
        <f>F260+6</f>
        <v>10</v>
      </c>
      <c r="E261" s="54" t="s">
        <v>37</v>
      </c>
      <c r="F261" s="163">
        <f>H260+4</f>
        <v>28</v>
      </c>
      <c r="G261" s="54"/>
      <c r="H261" s="54"/>
      <c r="I261" s="56"/>
      <c r="L261" s="297"/>
      <c r="M261" s="298"/>
      <c r="N261" s="303"/>
      <c r="O261" s="304"/>
      <c r="P261" s="297"/>
      <c r="Q261" s="298"/>
      <c r="R261" s="303"/>
      <c r="S261" s="304"/>
    </row>
    <row r="262" spans="1:19" ht="15.75" thickBot="1">
      <c r="C262" s="57"/>
      <c r="D262" s="69"/>
      <c r="E262" s="54"/>
      <c r="F262" s="55"/>
      <c r="G262" s="54"/>
      <c r="H262" s="54"/>
      <c r="I262" s="56" t="s">
        <v>159</v>
      </c>
      <c r="L262" s="75"/>
      <c r="M262" s="70"/>
      <c r="N262" s="71"/>
      <c r="O262" s="74"/>
      <c r="P262" s="71"/>
      <c r="Q262" s="72"/>
      <c r="R262" s="73"/>
      <c r="S262" s="70"/>
    </row>
    <row r="263" spans="1:19" ht="15.75" customHeight="1">
      <c r="C263" s="164"/>
      <c r="D263" s="313"/>
      <c r="E263" s="313"/>
      <c r="F263" s="313"/>
      <c r="G263" s="313"/>
      <c r="H263" s="314"/>
      <c r="I263" s="315">
        <f>'Cubicle Worksheet'!B35</f>
        <v>3</v>
      </c>
      <c r="L263" s="286" t="str">
        <f>'Cubicle Worksheet'!$K$4</f>
        <v>UVU HP Bldg (Lakeside Campus) - Cubical Curtains</v>
      </c>
      <c r="M263" s="287"/>
      <c r="N263" s="287"/>
      <c r="O263" s="288"/>
      <c r="P263" s="286" t="str">
        <f>'Cubicle Worksheet'!$K$4</f>
        <v>UVU HP Bldg (Lakeside Campus) - Cubical Curtains</v>
      </c>
      <c r="Q263" s="287"/>
      <c r="R263" s="287"/>
      <c r="S263" s="288"/>
    </row>
    <row r="264" spans="1:19" ht="15.75" customHeight="1">
      <c r="C264" s="164"/>
      <c r="D264" s="313"/>
      <c r="E264" s="313"/>
      <c r="F264" s="313"/>
      <c r="G264" s="54"/>
      <c r="H264" s="134"/>
      <c r="I264" s="316"/>
      <c r="L264" s="289" t="str">
        <f>$I$2</f>
        <v>Install</v>
      </c>
      <c r="M264" s="290"/>
      <c r="N264" s="291">
        <f>'Cubicle Worksheet'!$AG$5</f>
        <v>0</v>
      </c>
      <c r="O264" s="292"/>
      <c r="P264" s="289" t="str">
        <f>$I$2</f>
        <v>Install</v>
      </c>
      <c r="Q264" s="290"/>
      <c r="R264" s="291">
        <f>'Cubicle Worksheet'!$AG$5</f>
        <v>0</v>
      </c>
      <c r="S264" s="292"/>
    </row>
    <row r="265" spans="1:19" ht="15.75" customHeight="1">
      <c r="C265" s="305" t="s">
        <v>29</v>
      </c>
      <c r="D265" s="307" t="str">
        <f>'Cubicle Worksheet'!$S$13</f>
        <v>Design Craft - River Birch, Color: Willow</v>
      </c>
      <c r="E265" s="308"/>
      <c r="F265" s="308"/>
      <c r="G265" s="308"/>
      <c r="H265" s="309"/>
      <c r="I265" s="316"/>
      <c r="J265" s="28"/>
      <c r="L265" s="293" t="s">
        <v>158</v>
      </c>
      <c r="M265" s="294"/>
      <c r="N265" s="299" t="s">
        <v>147</v>
      </c>
      <c r="O265" s="300"/>
      <c r="P265" s="293" t="s">
        <v>158</v>
      </c>
      <c r="Q265" s="294"/>
      <c r="R265" s="299" t="s">
        <v>148</v>
      </c>
      <c r="S265" s="300"/>
    </row>
    <row r="266" spans="1:19" ht="15" customHeight="1">
      <c r="C266" s="306"/>
      <c r="D266" s="310"/>
      <c r="E266" s="311"/>
      <c r="F266" s="311"/>
      <c r="G266" s="311"/>
      <c r="H266" s="312"/>
      <c r="I266" s="317"/>
      <c r="L266" s="295"/>
      <c r="M266" s="296"/>
      <c r="N266" s="301"/>
      <c r="O266" s="302"/>
      <c r="P266" s="295"/>
      <c r="Q266" s="296"/>
      <c r="R266" s="301"/>
      <c r="S266" s="302"/>
    </row>
    <row r="267" spans="1:19" ht="15.75" customHeight="1" thickBot="1">
      <c r="C267" s="60"/>
      <c r="D267" s="79" t="s">
        <v>177</v>
      </c>
      <c r="E267" s="61"/>
      <c r="F267" s="61"/>
      <c r="G267" s="65"/>
      <c r="H267" s="65"/>
      <c r="I267" s="66"/>
      <c r="L267" s="297"/>
      <c r="M267" s="298"/>
      <c r="N267" s="303"/>
      <c r="O267" s="304"/>
      <c r="P267" s="297"/>
      <c r="Q267" s="298"/>
      <c r="R267" s="303"/>
      <c r="S267" s="304"/>
    </row>
    <row r="269" spans="1:19" ht="13.5" thickBot="1"/>
    <row r="270" spans="1:19" ht="15.75">
      <c r="C270" s="286" t="str">
        <f>'Cubicle Worksheet'!$K$4</f>
        <v>UVU HP Bldg (Lakeside Campus) - Cubical Curtains</v>
      </c>
      <c r="D270" s="287"/>
      <c r="E270" s="287"/>
      <c r="F270" s="288"/>
      <c r="G270" s="286" t="str">
        <f>'Cubicle Worksheet'!$K$4</f>
        <v>UVU HP Bldg (Lakeside Campus) - Cubical Curtains</v>
      </c>
      <c r="H270" s="287"/>
      <c r="I270" s="287"/>
      <c r="J270" s="288"/>
      <c r="L270" s="286" t="str">
        <f>'Cubicle Worksheet'!$K$4</f>
        <v>UVU HP Bldg (Lakeside Campus) - Cubical Curtains</v>
      </c>
      <c r="M270" s="287"/>
      <c r="N270" s="287"/>
      <c r="O270" s="288"/>
      <c r="P270" s="286" t="str">
        <f>'Cubicle Worksheet'!$K$4</f>
        <v>UVU HP Bldg (Lakeside Campus) - Cubical Curtains</v>
      </c>
      <c r="Q270" s="287"/>
      <c r="R270" s="287"/>
      <c r="S270" s="288"/>
    </row>
    <row r="271" spans="1:19" ht="15.75">
      <c r="C271" s="289" t="str">
        <f>$I$2</f>
        <v>Install</v>
      </c>
      <c r="D271" s="290"/>
      <c r="E271" s="291">
        <f>'Cubicle Worksheet'!$AG$5</f>
        <v>0</v>
      </c>
      <c r="F271" s="292"/>
      <c r="G271" s="289" t="str">
        <f>$I$2</f>
        <v>Install</v>
      </c>
      <c r="H271" s="290"/>
      <c r="I271" s="291">
        <f>'Cubicle Worksheet'!$AG$5</f>
        <v>0</v>
      </c>
      <c r="J271" s="292"/>
      <c r="L271" s="289" t="str">
        <f>$I$2</f>
        <v>Install</v>
      </c>
      <c r="M271" s="290"/>
      <c r="N271" s="291">
        <f>'Cubicle Worksheet'!$AG$5</f>
        <v>0</v>
      </c>
      <c r="O271" s="292"/>
      <c r="P271" s="289" t="str">
        <f>$I$2</f>
        <v>Install</v>
      </c>
      <c r="Q271" s="290"/>
      <c r="R271" s="291">
        <f>'Cubicle Worksheet'!$AG$5</f>
        <v>0</v>
      </c>
      <c r="S271" s="292"/>
    </row>
    <row r="272" spans="1:19">
      <c r="C272" s="293" t="s">
        <v>158</v>
      </c>
      <c r="D272" s="294"/>
      <c r="E272" s="299" t="s">
        <v>160</v>
      </c>
      <c r="F272" s="300"/>
      <c r="G272" s="293" t="s">
        <v>158</v>
      </c>
      <c r="H272" s="294"/>
      <c r="I272" s="299" t="s">
        <v>161</v>
      </c>
      <c r="J272" s="300"/>
      <c r="L272" s="293" t="s">
        <v>158</v>
      </c>
      <c r="M272" s="294"/>
      <c r="N272" s="299" t="s">
        <v>164</v>
      </c>
      <c r="O272" s="300"/>
      <c r="P272" s="293" t="s">
        <v>158</v>
      </c>
      <c r="Q272" s="294"/>
      <c r="R272" s="299" t="s">
        <v>165</v>
      </c>
      <c r="S272" s="300"/>
    </row>
    <row r="273" spans="3:19">
      <c r="C273" s="295"/>
      <c r="D273" s="296"/>
      <c r="E273" s="301"/>
      <c r="F273" s="302"/>
      <c r="G273" s="295"/>
      <c r="H273" s="296"/>
      <c r="I273" s="301"/>
      <c r="J273" s="302"/>
      <c r="L273" s="295"/>
      <c r="M273" s="296"/>
      <c r="N273" s="301"/>
      <c r="O273" s="302"/>
      <c r="P273" s="295"/>
      <c r="Q273" s="296"/>
      <c r="R273" s="301"/>
      <c r="S273" s="302"/>
    </row>
    <row r="274" spans="3:19" ht="13.5" thickBot="1">
      <c r="C274" s="297"/>
      <c r="D274" s="298"/>
      <c r="E274" s="303"/>
      <c r="F274" s="304"/>
      <c r="G274" s="297"/>
      <c r="H274" s="298"/>
      <c r="I274" s="303"/>
      <c r="J274" s="304"/>
      <c r="L274" s="297"/>
      <c r="M274" s="298"/>
      <c r="N274" s="303"/>
      <c r="O274" s="304"/>
      <c r="P274" s="297"/>
      <c r="Q274" s="298"/>
      <c r="R274" s="303"/>
      <c r="S274" s="304"/>
    </row>
    <row r="275" spans="3:19" ht="15" thickBot="1">
      <c r="C275" s="75"/>
      <c r="D275" s="70"/>
      <c r="E275" s="71"/>
      <c r="F275" s="74"/>
      <c r="G275" s="71"/>
      <c r="H275" s="72"/>
      <c r="I275" s="73"/>
      <c r="J275" s="70"/>
      <c r="L275" s="75"/>
      <c r="M275" s="70"/>
      <c r="N275" s="71"/>
      <c r="O275" s="74"/>
      <c r="P275" s="71"/>
      <c r="Q275" s="72"/>
      <c r="R275" s="73"/>
      <c r="S275" s="70"/>
    </row>
    <row r="276" spans="3:19" ht="15.75">
      <c r="C276" s="286" t="str">
        <f>'Cubicle Worksheet'!$K$4</f>
        <v>UVU HP Bldg (Lakeside Campus) - Cubical Curtains</v>
      </c>
      <c r="D276" s="287"/>
      <c r="E276" s="287"/>
      <c r="F276" s="288"/>
      <c r="G276" s="286" t="str">
        <f>'Cubicle Worksheet'!$K$4</f>
        <v>UVU HP Bldg (Lakeside Campus) - Cubical Curtains</v>
      </c>
      <c r="H276" s="287"/>
      <c r="I276" s="287"/>
      <c r="J276" s="288"/>
      <c r="L276" s="286" t="str">
        <f>'Cubicle Worksheet'!$K$4</f>
        <v>UVU HP Bldg (Lakeside Campus) - Cubical Curtains</v>
      </c>
      <c r="M276" s="287"/>
      <c r="N276" s="287"/>
      <c r="O276" s="288"/>
      <c r="P276" s="286" t="str">
        <f>'Cubicle Worksheet'!$K$4</f>
        <v>UVU HP Bldg (Lakeside Campus) - Cubical Curtains</v>
      </c>
      <c r="Q276" s="287"/>
      <c r="R276" s="287"/>
      <c r="S276" s="288"/>
    </row>
    <row r="277" spans="3:19" ht="15.75">
      <c r="C277" s="289" t="str">
        <f>$I$2</f>
        <v>Install</v>
      </c>
      <c r="D277" s="290"/>
      <c r="E277" s="291">
        <f>'Cubicle Worksheet'!$AG$5</f>
        <v>0</v>
      </c>
      <c r="F277" s="292"/>
      <c r="G277" s="289" t="str">
        <f>$I$2</f>
        <v>Install</v>
      </c>
      <c r="H277" s="290"/>
      <c r="I277" s="291">
        <f>'Cubicle Worksheet'!$AG$5</f>
        <v>0</v>
      </c>
      <c r="J277" s="292"/>
      <c r="L277" s="289" t="str">
        <f>$I$2</f>
        <v>Install</v>
      </c>
      <c r="M277" s="290"/>
      <c r="N277" s="291">
        <f>'Cubicle Worksheet'!$AG$5</f>
        <v>0</v>
      </c>
      <c r="O277" s="292"/>
      <c r="P277" s="289" t="str">
        <f>$I$2</f>
        <v>Install</v>
      </c>
      <c r="Q277" s="290"/>
      <c r="R277" s="291">
        <f>'Cubicle Worksheet'!$AG$5</f>
        <v>0</v>
      </c>
      <c r="S277" s="292"/>
    </row>
    <row r="278" spans="3:19">
      <c r="C278" s="293" t="s">
        <v>158</v>
      </c>
      <c r="D278" s="294"/>
      <c r="E278" s="299" t="s">
        <v>162</v>
      </c>
      <c r="F278" s="300"/>
      <c r="G278" s="293" t="s">
        <v>158</v>
      </c>
      <c r="H278" s="294"/>
      <c r="I278" s="299" t="s">
        <v>163</v>
      </c>
      <c r="J278" s="300"/>
      <c r="L278" s="293" t="s">
        <v>158</v>
      </c>
      <c r="M278" s="294"/>
      <c r="N278" s="299" t="s">
        <v>166</v>
      </c>
      <c r="O278" s="300"/>
      <c r="P278" s="293" t="s">
        <v>158</v>
      </c>
      <c r="Q278" s="294"/>
      <c r="R278" s="299" t="s">
        <v>167</v>
      </c>
      <c r="S278" s="300"/>
    </row>
    <row r="279" spans="3:19">
      <c r="C279" s="295"/>
      <c r="D279" s="296"/>
      <c r="E279" s="301"/>
      <c r="F279" s="302"/>
      <c r="G279" s="295"/>
      <c r="H279" s="296"/>
      <c r="I279" s="301"/>
      <c r="J279" s="302"/>
      <c r="L279" s="295"/>
      <c r="M279" s="296"/>
      <c r="N279" s="301"/>
      <c r="O279" s="302"/>
      <c r="P279" s="295"/>
      <c r="Q279" s="296"/>
      <c r="R279" s="301"/>
      <c r="S279" s="302"/>
    </row>
    <row r="280" spans="3:19" ht="13.5" thickBot="1">
      <c r="C280" s="297"/>
      <c r="D280" s="298"/>
      <c r="E280" s="303"/>
      <c r="F280" s="304"/>
      <c r="G280" s="297"/>
      <c r="H280" s="298"/>
      <c r="I280" s="303"/>
      <c r="J280" s="304"/>
      <c r="L280" s="297"/>
      <c r="M280" s="298"/>
      <c r="N280" s="303"/>
      <c r="O280" s="304"/>
      <c r="P280" s="297"/>
      <c r="Q280" s="298"/>
      <c r="R280" s="303"/>
      <c r="S280" s="304"/>
    </row>
    <row r="282" spans="3:19" ht="13.5" thickBot="1"/>
    <row r="283" spans="3:19" ht="15.75">
      <c r="C283" s="286" t="str">
        <f>'Cubicle Worksheet'!$K$4</f>
        <v>UVU HP Bldg (Lakeside Campus) - Cubical Curtains</v>
      </c>
      <c r="D283" s="287"/>
      <c r="E283" s="287"/>
      <c r="F283" s="288"/>
      <c r="G283" s="286" t="str">
        <f>'Cubicle Worksheet'!$K$4</f>
        <v>UVU HP Bldg (Lakeside Campus) - Cubical Curtains</v>
      </c>
      <c r="H283" s="287"/>
      <c r="I283" s="287"/>
      <c r="J283" s="288"/>
      <c r="L283" s="286" t="str">
        <f>'Cubicle Worksheet'!$K$4</f>
        <v>UVU HP Bldg (Lakeside Campus) - Cubical Curtains</v>
      </c>
      <c r="M283" s="287"/>
      <c r="N283" s="287"/>
      <c r="O283" s="288"/>
      <c r="P283" s="286" t="str">
        <f>'Cubicle Worksheet'!$K$4</f>
        <v>UVU HP Bldg (Lakeside Campus) - Cubical Curtains</v>
      </c>
      <c r="Q283" s="287"/>
      <c r="R283" s="287"/>
      <c r="S283" s="288"/>
    </row>
    <row r="284" spans="3:19" ht="15.75">
      <c r="C284" s="289" t="str">
        <f>$I$2</f>
        <v>Install</v>
      </c>
      <c r="D284" s="290"/>
      <c r="E284" s="291">
        <f>'Cubicle Worksheet'!$AG$5</f>
        <v>0</v>
      </c>
      <c r="F284" s="292"/>
      <c r="G284" s="289" t="str">
        <f>$I$2</f>
        <v>Install</v>
      </c>
      <c r="H284" s="290"/>
      <c r="I284" s="291">
        <f>'Cubicle Worksheet'!$AG$5</f>
        <v>0</v>
      </c>
      <c r="J284" s="292"/>
      <c r="L284" s="289" t="str">
        <f>$I$2</f>
        <v>Install</v>
      </c>
      <c r="M284" s="290"/>
      <c r="N284" s="291">
        <f>'Cubicle Worksheet'!$AG$5</f>
        <v>0</v>
      </c>
      <c r="O284" s="292"/>
      <c r="P284" s="289" t="str">
        <f>$I$2</f>
        <v>Install</v>
      </c>
      <c r="Q284" s="290"/>
      <c r="R284" s="291">
        <f>'Cubicle Worksheet'!$AG$5</f>
        <v>0</v>
      </c>
      <c r="S284" s="292"/>
    </row>
    <row r="285" spans="3:19">
      <c r="C285" s="293" t="s">
        <v>158</v>
      </c>
      <c r="D285" s="294"/>
      <c r="E285" s="299" t="s">
        <v>168</v>
      </c>
      <c r="F285" s="300"/>
      <c r="G285" s="293" t="s">
        <v>158</v>
      </c>
      <c r="H285" s="294"/>
      <c r="I285" s="299" t="s">
        <v>169</v>
      </c>
      <c r="J285" s="300"/>
      <c r="L285" s="293" t="s">
        <v>158</v>
      </c>
      <c r="M285" s="294"/>
      <c r="N285" s="299" t="s">
        <v>172</v>
      </c>
      <c r="O285" s="300"/>
      <c r="P285" s="293" t="s">
        <v>158</v>
      </c>
      <c r="Q285" s="294"/>
      <c r="R285" s="299" t="s">
        <v>173</v>
      </c>
      <c r="S285" s="300"/>
    </row>
    <row r="286" spans="3:19">
      <c r="C286" s="295"/>
      <c r="D286" s="296"/>
      <c r="E286" s="301"/>
      <c r="F286" s="302"/>
      <c r="G286" s="295"/>
      <c r="H286" s="296"/>
      <c r="I286" s="301"/>
      <c r="J286" s="302"/>
      <c r="L286" s="295"/>
      <c r="M286" s="296"/>
      <c r="N286" s="301"/>
      <c r="O286" s="302"/>
      <c r="P286" s="295"/>
      <c r="Q286" s="296"/>
      <c r="R286" s="301"/>
      <c r="S286" s="302"/>
    </row>
    <row r="287" spans="3:19" ht="13.5" thickBot="1">
      <c r="C287" s="297"/>
      <c r="D287" s="298"/>
      <c r="E287" s="303"/>
      <c r="F287" s="304"/>
      <c r="G287" s="297"/>
      <c r="H287" s="298"/>
      <c r="I287" s="303"/>
      <c r="J287" s="304"/>
      <c r="L287" s="297"/>
      <c r="M287" s="298"/>
      <c r="N287" s="303"/>
      <c r="O287" s="304"/>
      <c r="P287" s="297"/>
      <c r="Q287" s="298"/>
      <c r="R287" s="303"/>
      <c r="S287" s="304"/>
    </row>
    <row r="288" spans="3:19" ht="15" thickBot="1">
      <c r="C288" s="75"/>
      <c r="D288" s="70"/>
      <c r="E288" s="71"/>
      <c r="F288" s="74"/>
      <c r="G288" s="71"/>
      <c r="H288" s="72"/>
      <c r="I288" s="73"/>
      <c r="J288" s="70"/>
      <c r="L288" s="75"/>
      <c r="M288" s="70"/>
      <c r="N288" s="71"/>
      <c r="O288" s="74"/>
      <c r="P288" s="71"/>
      <c r="Q288" s="72"/>
      <c r="R288" s="73"/>
      <c r="S288" s="70"/>
    </row>
    <row r="289" spans="3:19" ht="15.75">
      <c r="C289" s="286" t="str">
        <f>'Cubicle Worksheet'!$K$4</f>
        <v>UVU HP Bldg (Lakeside Campus) - Cubical Curtains</v>
      </c>
      <c r="D289" s="287"/>
      <c r="E289" s="287"/>
      <c r="F289" s="288"/>
      <c r="G289" s="286" t="str">
        <f>'Cubicle Worksheet'!$K$4</f>
        <v>UVU HP Bldg (Lakeside Campus) - Cubical Curtains</v>
      </c>
      <c r="H289" s="287"/>
      <c r="I289" s="287"/>
      <c r="J289" s="288"/>
      <c r="L289" s="286" t="str">
        <f>'Cubicle Worksheet'!$K$4</f>
        <v>UVU HP Bldg (Lakeside Campus) - Cubical Curtains</v>
      </c>
      <c r="M289" s="287"/>
      <c r="N289" s="287"/>
      <c r="O289" s="288"/>
      <c r="P289" s="286" t="str">
        <f>'Cubicle Worksheet'!$K$4</f>
        <v>UVU HP Bldg (Lakeside Campus) - Cubical Curtains</v>
      </c>
      <c r="Q289" s="287"/>
      <c r="R289" s="287"/>
      <c r="S289" s="288"/>
    </row>
    <row r="290" spans="3:19" ht="15.75">
      <c r="C290" s="289" t="str">
        <f>$I$2</f>
        <v>Install</v>
      </c>
      <c r="D290" s="290"/>
      <c r="E290" s="291">
        <f>'Cubicle Worksheet'!$AG$5</f>
        <v>0</v>
      </c>
      <c r="F290" s="292"/>
      <c r="G290" s="289" t="str">
        <f>$I$2</f>
        <v>Install</v>
      </c>
      <c r="H290" s="290"/>
      <c r="I290" s="291">
        <f>'Cubicle Worksheet'!$AG$5</f>
        <v>0</v>
      </c>
      <c r="J290" s="292"/>
      <c r="L290" s="289" t="str">
        <f>$I$2</f>
        <v>Install</v>
      </c>
      <c r="M290" s="290"/>
      <c r="N290" s="291">
        <f>'Cubicle Worksheet'!$AG$5</f>
        <v>0</v>
      </c>
      <c r="O290" s="292"/>
      <c r="P290" s="289" t="str">
        <f>$I$2</f>
        <v>Install</v>
      </c>
      <c r="Q290" s="290"/>
      <c r="R290" s="291">
        <f>'Cubicle Worksheet'!$AG$5</f>
        <v>0</v>
      </c>
      <c r="S290" s="292"/>
    </row>
    <row r="291" spans="3:19">
      <c r="C291" s="293" t="s">
        <v>158</v>
      </c>
      <c r="D291" s="294"/>
      <c r="E291" s="299" t="s">
        <v>170</v>
      </c>
      <c r="F291" s="300"/>
      <c r="G291" s="293" t="s">
        <v>158</v>
      </c>
      <c r="H291" s="294"/>
      <c r="I291" s="299" t="s">
        <v>171</v>
      </c>
      <c r="J291" s="300"/>
      <c r="L291" s="293" t="s">
        <v>158</v>
      </c>
      <c r="M291" s="294"/>
      <c r="N291" s="299" t="s">
        <v>174</v>
      </c>
      <c r="O291" s="300"/>
      <c r="P291" s="293" t="s">
        <v>158</v>
      </c>
      <c r="Q291" s="294"/>
      <c r="R291" s="299" t="s">
        <v>175</v>
      </c>
      <c r="S291" s="300"/>
    </row>
    <row r="292" spans="3:19">
      <c r="C292" s="295"/>
      <c r="D292" s="296"/>
      <c r="E292" s="301"/>
      <c r="F292" s="302"/>
      <c r="G292" s="295"/>
      <c r="H292" s="296"/>
      <c r="I292" s="301"/>
      <c r="J292" s="302"/>
      <c r="L292" s="295"/>
      <c r="M292" s="296"/>
      <c r="N292" s="301"/>
      <c r="O292" s="302"/>
      <c r="P292" s="295"/>
      <c r="Q292" s="296"/>
      <c r="R292" s="301"/>
      <c r="S292" s="302"/>
    </row>
    <row r="293" spans="3:19" ht="13.5" thickBot="1">
      <c r="C293" s="297"/>
      <c r="D293" s="298"/>
      <c r="E293" s="303"/>
      <c r="F293" s="304"/>
      <c r="G293" s="297"/>
      <c r="H293" s="298"/>
      <c r="I293" s="303"/>
      <c r="J293" s="304"/>
      <c r="L293" s="297"/>
      <c r="M293" s="298"/>
      <c r="N293" s="303"/>
      <c r="O293" s="304"/>
      <c r="P293" s="297"/>
      <c r="Q293" s="298"/>
      <c r="R293" s="303"/>
      <c r="S293" s="304"/>
    </row>
  </sheetData>
  <mergeCells count="680">
    <mergeCell ref="C239:C240"/>
    <mergeCell ref="D239:H240"/>
    <mergeCell ref="C244:F244"/>
    <mergeCell ref="G244:J244"/>
    <mergeCell ref="C245:D245"/>
    <mergeCell ref="E245:F245"/>
    <mergeCell ref="G245:H245"/>
    <mergeCell ref="I245:J245"/>
    <mergeCell ref="C246:D248"/>
    <mergeCell ref="E246:F248"/>
    <mergeCell ref="G246:H248"/>
    <mergeCell ref="I246:J248"/>
    <mergeCell ref="P9:Q11"/>
    <mergeCell ref="R9:S11"/>
    <mergeCell ref="L14:O14"/>
    <mergeCell ref="P14:S14"/>
    <mergeCell ref="D15:E15"/>
    <mergeCell ref="L15:M15"/>
    <mergeCell ref="I45:I48"/>
    <mergeCell ref="I20:I23"/>
    <mergeCell ref="D39:H39"/>
    <mergeCell ref="L21:M21"/>
    <mergeCell ref="N21:O21"/>
    <mergeCell ref="P21:Q21"/>
    <mergeCell ref="R21:S21"/>
    <mergeCell ref="D22:E22"/>
    <mergeCell ref="L22:M24"/>
    <mergeCell ref="N22:O24"/>
    <mergeCell ref="P22:Q24"/>
    <mergeCell ref="R22:S24"/>
    <mergeCell ref="N15:O15"/>
    <mergeCell ref="P15:Q15"/>
    <mergeCell ref="R15:S15"/>
    <mergeCell ref="L16:M18"/>
    <mergeCell ref="N16:O18"/>
    <mergeCell ref="P16:Q18"/>
    <mergeCell ref="R173:S173"/>
    <mergeCell ref="D174:E174"/>
    <mergeCell ref="L174:M176"/>
    <mergeCell ref="N174:O176"/>
    <mergeCell ref="L179:O179"/>
    <mergeCell ref="P179:S179"/>
    <mergeCell ref="L143:M145"/>
    <mergeCell ref="N143:O145"/>
    <mergeCell ref="P143:Q145"/>
    <mergeCell ref="R143:S145"/>
    <mergeCell ref="D147:H147"/>
    <mergeCell ref="L147:O147"/>
    <mergeCell ref="P147:S147"/>
    <mergeCell ref="L148:M148"/>
    <mergeCell ref="N148:O148"/>
    <mergeCell ref="P148:Q148"/>
    <mergeCell ref="R148:S148"/>
    <mergeCell ref="L153:O153"/>
    <mergeCell ref="P153:S153"/>
    <mergeCell ref="D154:E154"/>
    <mergeCell ref="L154:M154"/>
    <mergeCell ref="N154:O154"/>
    <mergeCell ref="P154:Q154"/>
    <mergeCell ref="R154:S154"/>
    <mergeCell ref="L1:O1"/>
    <mergeCell ref="P1:S1"/>
    <mergeCell ref="D10:H10"/>
    <mergeCell ref="N2:O2"/>
    <mergeCell ref="L2:M2"/>
    <mergeCell ref="N3:O5"/>
    <mergeCell ref="L3:M5"/>
    <mergeCell ref="P2:Q2"/>
    <mergeCell ref="R2:S2"/>
    <mergeCell ref="P3:Q5"/>
    <mergeCell ref="R3:S5"/>
    <mergeCell ref="L7:O7"/>
    <mergeCell ref="L8:M8"/>
    <mergeCell ref="N8:O8"/>
    <mergeCell ref="D2:E2"/>
    <mergeCell ref="D1:H1"/>
    <mergeCell ref="I7:I10"/>
    <mergeCell ref="D9:E9"/>
    <mergeCell ref="D7:H7"/>
    <mergeCell ref="L9:M11"/>
    <mergeCell ref="N9:O11"/>
    <mergeCell ref="P7:S7"/>
    <mergeCell ref="P8:Q8"/>
    <mergeCell ref="R8:S8"/>
    <mergeCell ref="R16:S18"/>
    <mergeCell ref="D20:H20"/>
    <mergeCell ref="L20:O20"/>
    <mergeCell ref="P20:S20"/>
    <mergeCell ref="L27:O27"/>
    <mergeCell ref="P27:S27"/>
    <mergeCell ref="D28:E28"/>
    <mergeCell ref="L28:M28"/>
    <mergeCell ref="N28:O28"/>
    <mergeCell ref="P28:Q28"/>
    <mergeCell ref="R28:S28"/>
    <mergeCell ref="L29:M31"/>
    <mergeCell ref="N29:O31"/>
    <mergeCell ref="P29:Q31"/>
    <mergeCell ref="R29:S31"/>
    <mergeCell ref="D27:H27"/>
    <mergeCell ref="L33:O33"/>
    <mergeCell ref="P33:S33"/>
    <mergeCell ref="L34:M34"/>
    <mergeCell ref="N34:O34"/>
    <mergeCell ref="P34:Q34"/>
    <mergeCell ref="R34:S34"/>
    <mergeCell ref="L40:M40"/>
    <mergeCell ref="N40:O40"/>
    <mergeCell ref="P40:Q40"/>
    <mergeCell ref="R40:S40"/>
    <mergeCell ref="L41:M43"/>
    <mergeCell ref="N41:O43"/>
    <mergeCell ref="P41:Q43"/>
    <mergeCell ref="R41:S43"/>
    <mergeCell ref="D35:E35"/>
    <mergeCell ref="L35:M37"/>
    <mergeCell ref="N35:O37"/>
    <mergeCell ref="P35:Q37"/>
    <mergeCell ref="R35:S37"/>
    <mergeCell ref="D36:H36"/>
    <mergeCell ref="I33:I36"/>
    <mergeCell ref="L39:O39"/>
    <mergeCell ref="P39:S39"/>
    <mergeCell ref="L45:O45"/>
    <mergeCell ref="P45:S45"/>
    <mergeCell ref="L46:M46"/>
    <mergeCell ref="N46:O46"/>
    <mergeCell ref="P46:Q46"/>
    <mergeCell ref="R46:S46"/>
    <mergeCell ref="D47:E47"/>
    <mergeCell ref="L47:M49"/>
    <mergeCell ref="N47:O49"/>
    <mergeCell ref="P47:Q49"/>
    <mergeCell ref="R47:S49"/>
    <mergeCell ref="D48:H48"/>
    <mergeCell ref="L52:O52"/>
    <mergeCell ref="P52:S52"/>
    <mergeCell ref="D53:E53"/>
    <mergeCell ref="L53:M53"/>
    <mergeCell ref="N53:O53"/>
    <mergeCell ref="P53:Q53"/>
    <mergeCell ref="R53:S53"/>
    <mergeCell ref="L54:M56"/>
    <mergeCell ref="N54:O56"/>
    <mergeCell ref="P54:Q56"/>
    <mergeCell ref="R54:S56"/>
    <mergeCell ref="D52:H52"/>
    <mergeCell ref="D58:H58"/>
    <mergeCell ref="L58:O58"/>
    <mergeCell ref="P58:S58"/>
    <mergeCell ref="L59:M59"/>
    <mergeCell ref="N59:O59"/>
    <mergeCell ref="P59:Q59"/>
    <mergeCell ref="R59:S59"/>
    <mergeCell ref="D60:E60"/>
    <mergeCell ref="L60:M62"/>
    <mergeCell ref="N60:O62"/>
    <mergeCell ref="P60:Q62"/>
    <mergeCell ref="R60:S62"/>
    <mergeCell ref="D61:H61"/>
    <mergeCell ref="D59:F59"/>
    <mergeCell ref="I58:I61"/>
    <mergeCell ref="L65:O65"/>
    <mergeCell ref="P65:S65"/>
    <mergeCell ref="D66:E66"/>
    <mergeCell ref="L66:M66"/>
    <mergeCell ref="N66:O66"/>
    <mergeCell ref="P66:Q66"/>
    <mergeCell ref="R66:S66"/>
    <mergeCell ref="L67:M69"/>
    <mergeCell ref="N67:O69"/>
    <mergeCell ref="P67:Q69"/>
    <mergeCell ref="R67:S69"/>
    <mergeCell ref="C69:F69"/>
    <mergeCell ref="D65:H65"/>
    <mergeCell ref="D71:H71"/>
    <mergeCell ref="L71:O71"/>
    <mergeCell ref="P71:S71"/>
    <mergeCell ref="L72:M72"/>
    <mergeCell ref="N72:O72"/>
    <mergeCell ref="P72:Q72"/>
    <mergeCell ref="R72:S72"/>
    <mergeCell ref="D73:E73"/>
    <mergeCell ref="L73:M75"/>
    <mergeCell ref="N73:O75"/>
    <mergeCell ref="P73:Q75"/>
    <mergeCell ref="R73:S75"/>
    <mergeCell ref="D74:H74"/>
    <mergeCell ref="D72:F72"/>
    <mergeCell ref="I71:I74"/>
    <mergeCell ref="L77:O77"/>
    <mergeCell ref="P77:S77"/>
    <mergeCell ref="D78:E78"/>
    <mergeCell ref="L78:M78"/>
    <mergeCell ref="N78:O78"/>
    <mergeCell ref="P78:Q78"/>
    <mergeCell ref="R78:S78"/>
    <mergeCell ref="L79:M81"/>
    <mergeCell ref="N79:O81"/>
    <mergeCell ref="P79:Q81"/>
    <mergeCell ref="R79:S81"/>
    <mergeCell ref="C81:F81"/>
    <mergeCell ref="D77:H77"/>
    <mergeCell ref="D83:H83"/>
    <mergeCell ref="L83:O83"/>
    <mergeCell ref="P83:S83"/>
    <mergeCell ref="L84:M84"/>
    <mergeCell ref="N84:O84"/>
    <mergeCell ref="P84:Q84"/>
    <mergeCell ref="R84:S84"/>
    <mergeCell ref="D85:E85"/>
    <mergeCell ref="L85:M87"/>
    <mergeCell ref="N85:O87"/>
    <mergeCell ref="P85:Q87"/>
    <mergeCell ref="R85:S87"/>
    <mergeCell ref="D86:H86"/>
    <mergeCell ref="D84:F84"/>
    <mergeCell ref="I83:I86"/>
    <mergeCell ref="L90:O90"/>
    <mergeCell ref="P90:S90"/>
    <mergeCell ref="D91:E91"/>
    <mergeCell ref="L91:M91"/>
    <mergeCell ref="N91:O91"/>
    <mergeCell ref="P91:Q91"/>
    <mergeCell ref="R91:S91"/>
    <mergeCell ref="L92:M94"/>
    <mergeCell ref="N92:O94"/>
    <mergeCell ref="P92:Q94"/>
    <mergeCell ref="R92:S94"/>
    <mergeCell ref="C94:F94"/>
    <mergeCell ref="D90:H90"/>
    <mergeCell ref="R98:S100"/>
    <mergeCell ref="D99:H99"/>
    <mergeCell ref="L103:O103"/>
    <mergeCell ref="P103:S103"/>
    <mergeCell ref="D104:E104"/>
    <mergeCell ref="L104:M104"/>
    <mergeCell ref="N104:O104"/>
    <mergeCell ref="P104:Q104"/>
    <mergeCell ref="R104:S104"/>
    <mergeCell ref="D103:H103"/>
    <mergeCell ref="I96:I99"/>
    <mergeCell ref="D96:H96"/>
    <mergeCell ref="L96:O96"/>
    <mergeCell ref="P96:S96"/>
    <mergeCell ref="L97:M97"/>
    <mergeCell ref="N97:O97"/>
    <mergeCell ref="P97:Q97"/>
    <mergeCell ref="R97:S97"/>
    <mergeCell ref="D98:E98"/>
    <mergeCell ref="L98:M100"/>
    <mergeCell ref="N98:O100"/>
    <mergeCell ref="P98:Q100"/>
    <mergeCell ref="D97:F97"/>
    <mergeCell ref="L105:M107"/>
    <mergeCell ref="N105:O107"/>
    <mergeCell ref="P105:Q107"/>
    <mergeCell ref="R105:S107"/>
    <mergeCell ref="D109:H109"/>
    <mergeCell ref="L109:O109"/>
    <mergeCell ref="P109:S109"/>
    <mergeCell ref="L110:M110"/>
    <mergeCell ref="N110:O110"/>
    <mergeCell ref="P110:Q110"/>
    <mergeCell ref="R110:S110"/>
    <mergeCell ref="I109:I112"/>
    <mergeCell ref="L111:M113"/>
    <mergeCell ref="N111:O113"/>
    <mergeCell ref="P111:Q113"/>
    <mergeCell ref="R111:S113"/>
    <mergeCell ref="D112:H112"/>
    <mergeCell ref="C107:F107"/>
    <mergeCell ref="D110:F110"/>
    <mergeCell ref="D111:E111"/>
    <mergeCell ref="L115:O115"/>
    <mergeCell ref="P115:S115"/>
    <mergeCell ref="D116:E116"/>
    <mergeCell ref="L116:M116"/>
    <mergeCell ref="N116:O116"/>
    <mergeCell ref="P116:Q116"/>
    <mergeCell ref="R116:S116"/>
    <mergeCell ref="D115:H115"/>
    <mergeCell ref="P123:Q125"/>
    <mergeCell ref="R123:S125"/>
    <mergeCell ref="D124:H124"/>
    <mergeCell ref="C119:F119"/>
    <mergeCell ref="L117:M119"/>
    <mergeCell ref="N117:O119"/>
    <mergeCell ref="P117:Q119"/>
    <mergeCell ref="R117:S119"/>
    <mergeCell ref="D121:H121"/>
    <mergeCell ref="L121:O121"/>
    <mergeCell ref="P121:S121"/>
    <mergeCell ref="L122:M122"/>
    <mergeCell ref="N122:O122"/>
    <mergeCell ref="P122:Q122"/>
    <mergeCell ref="R122:S122"/>
    <mergeCell ref="L128:O128"/>
    <mergeCell ref="P128:S128"/>
    <mergeCell ref="D129:E129"/>
    <mergeCell ref="L129:M129"/>
    <mergeCell ref="N129:O129"/>
    <mergeCell ref="P129:Q129"/>
    <mergeCell ref="R129:S129"/>
    <mergeCell ref="D128:H128"/>
    <mergeCell ref="I121:I124"/>
    <mergeCell ref="D123:E123"/>
    <mergeCell ref="L123:M125"/>
    <mergeCell ref="N123:O125"/>
    <mergeCell ref="D122:F122"/>
    <mergeCell ref="L130:M132"/>
    <mergeCell ref="N130:O132"/>
    <mergeCell ref="P130:Q132"/>
    <mergeCell ref="R130:S132"/>
    <mergeCell ref="D134:H134"/>
    <mergeCell ref="L134:O134"/>
    <mergeCell ref="P134:S134"/>
    <mergeCell ref="L135:M135"/>
    <mergeCell ref="N135:O135"/>
    <mergeCell ref="P135:Q135"/>
    <mergeCell ref="R135:S135"/>
    <mergeCell ref="I134:I137"/>
    <mergeCell ref="L136:M138"/>
    <mergeCell ref="N136:O138"/>
    <mergeCell ref="P136:Q138"/>
    <mergeCell ref="R136:S138"/>
    <mergeCell ref="D137:H137"/>
    <mergeCell ref="C132:F132"/>
    <mergeCell ref="D135:F135"/>
    <mergeCell ref="D136:E136"/>
    <mergeCell ref="L141:O141"/>
    <mergeCell ref="P141:S141"/>
    <mergeCell ref="D142:E142"/>
    <mergeCell ref="L142:M142"/>
    <mergeCell ref="N142:O142"/>
    <mergeCell ref="P142:Q142"/>
    <mergeCell ref="R142:S142"/>
    <mergeCell ref="D141:H141"/>
    <mergeCell ref="L149:M151"/>
    <mergeCell ref="N149:O151"/>
    <mergeCell ref="P149:Q151"/>
    <mergeCell ref="R149:S151"/>
    <mergeCell ref="D150:H150"/>
    <mergeCell ref="C145:F145"/>
    <mergeCell ref="D153:H153"/>
    <mergeCell ref="I147:I150"/>
    <mergeCell ref="D149:E149"/>
    <mergeCell ref="D148:F148"/>
    <mergeCell ref="L155:M157"/>
    <mergeCell ref="N155:O157"/>
    <mergeCell ref="P155:Q157"/>
    <mergeCell ref="R155:S157"/>
    <mergeCell ref="D159:H159"/>
    <mergeCell ref="L159:O159"/>
    <mergeCell ref="P159:S159"/>
    <mergeCell ref="L160:M160"/>
    <mergeCell ref="N160:O160"/>
    <mergeCell ref="P160:Q160"/>
    <mergeCell ref="R160:S160"/>
    <mergeCell ref="C157:F157"/>
    <mergeCell ref="D160:F160"/>
    <mergeCell ref="I159:I162"/>
    <mergeCell ref="D161:E161"/>
    <mergeCell ref="L161:M163"/>
    <mergeCell ref="N161:O163"/>
    <mergeCell ref="P161:Q163"/>
    <mergeCell ref="R161:S163"/>
    <mergeCell ref="D162:H162"/>
    <mergeCell ref="L166:O166"/>
    <mergeCell ref="P166:S166"/>
    <mergeCell ref="D167:E167"/>
    <mergeCell ref="L167:M167"/>
    <mergeCell ref="N167:O167"/>
    <mergeCell ref="P167:Q167"/>
    <mergeCell ref="R167:S167"/>
    <mergeCell ref="D166:H166"/>
    <mergeCell ref="P174:Q176"/>
    <mergeCell ref="R174:S176"/>
    <mergeCell ref="D175:H175"/>
    <mergeCell ref="C170:F170"/>
    <mergeCell ref="D173:F173"/>
    <mergeCell ref="I172:I175"/>
    <mergeCell ref="L168:M170"/>
    <mergeCell ref="N168:O170"/>
    <mergeCell ref="P168:Q170"/>
    <mergeCell ref="R168:S170"/>
    <mergeCell ref="D172:H172"/>
    <mergeCell ref="L172:O172"/>
    <mergeCell ref="P172:S172"/>
    <mergeCell ref="L173:M173"/>
    <mergeCell ref="N173:O173"/>
    <mergeCell ref="P173:Q173"/>
    <mergeCell ref="D180:E180"/>
    <mergeCell ref="L180:M180"/>
    <mergeCell ref="N180:O180"/>
    <mergeCell ref="P180:Q180"/>
    <mergeCell ref="R180:S180"/>
    <mergeCell ref="D179:H179"/>
    <mergeCell ref="L181:M183"/>
    <mergeCell ref="N181:O183"/>
    <mergeCell ref="P181:Q183"/>
    <mergeCell ref="R181:S183"/>
    <mergeCell ref="C183:F183"/>
    <mergeCell ref="D185:H185"/>
    <mergeCell ref="L185:O185"/>
    <mergeCell ref="P185:S185"/>
    <mergeCell ref="L186:M186"/>
    <mergeCell ref="N186:O186"/>
    <mergeCell ref="P186:Q186"/>
    <mergeCell ref="R186:S186"/>
    <mergeCell ref="L187:M189"/>
    <mergeCell ref="N187:O189"/>
    <mergeCell ref="P187:Q189"/>
    <mergeCell ref="R187:S189"/>
    <mergeCell ref="D188:H188"/>
    <mergeCell ref="D186:F186"/>
    <mergeCell ref="D187:E187"/>
    <mergeCell ref="I185:I188"/>
    <mergeCell ref="L192:O192"/>
    <mergeCell ref="P192:S192"/>
    <mergeCell ref="D193:E193"/>
    <mergeCell ref="L193:M193"/>
    <mergeCell ref="N193:O193"/>
    <mergeCell ref="P193:Q193"/>
    <mergeCell ref="R193:S193"/>
    <mergeCell ref="D192:H192"/>
    <mergeCell ref="L194:M196"/>
    <mergeCell ref="N194:O196"/>
    <mergeCell ref="P194:Q196"/>
    <mergeCell ref="R194:S196"/>
    <mergeCell ref="C196:F196"/>
    <mergeCell ref="D198:H198"/>
    <mergeCell ref="L198:O198"/>
    <mergeCell ref="P198:S198"/>
    <mergeCell ref="L199:M199"/>
    <mergeCell ref="N199:O199"/>
    <mergeCell ref="P199:Q199"/>
    <mergeCell ref="R199:S199"/>
    <mergeCell ref="I198:I201"/>
    <mergeCell ref="L200:M202"/>
    <mergeCell ref="N200:O202"/>
    <mergeCell ref="P200:Q202"/>
    <mergeCell ref="R200:S202"/>
    <mergeCell ref="D201:H201"/>
    <mergeCell ref="D199:F199"/>
    <mergeCell ref="D200:E200"/>
    <mergeCell ref="L205:O205"/>
    <mergeCell ref="P205:S205"/>
    <mergeCell ref="D206:E206"/>
    <mergeCell ref="L206:M206"/>
    <mergeCell ref="N206:O206"/>
    <mergeCell ref="P206:Q206"/>
    <mergeCell ref="R206:S206"/>
    <mergeCell ref="D205:H205"/>
    <mergeCell ref="L207:M209"/>
    <mergeCell ref="N207:O209"/>
    <mergeCell ref="P207:Q209"/>
    <mergeCell ref="R207:S209"/>
    <mergeCell ref="C209:F209"/>
    <mergeCell ref="D211:H211"/>
    <mergeCell ref="L211:O211"/>
    <mergeCell ref="P211:S211"/>
    <mergeCell ref="L212:M212"/>
    <mergeCell ref="N212:O212"/>
    <mergeCell ref="P212:Q212"/>
    <mergeCell ref="R212:S212"/>
    <mergeCell ref="I211:I214"/>
    <mergeCell ref="L213:M215"/>
    <mergeCell ref="N213:O215"/>
    <mergeCell ref="P213:Q215"/>
    <mergeCell ref="R213:S215"/>
    <mergeCell ref="D214:H214"/>
    <mergeCell ref="D212:F212"/>
    <mergeCell ref="D213:E213"/>
    <mergeCell ref="L218:O218"/>
    <mergeCell ref="P218:S218"/>
    <mergeCell ref="D219:E219"/>
    <mergeCell ref="L219:M219"/>
    <mergeCell ref="N219:O219"/>
    <mergeCell ref="P219:Q219"/>
    <mergeCell ref="R219:S219"/>
    <mergeCell ref="D218:H218"/>
    <mergeCell ref="P224:S224"/>
    <mergeCell ref="C222:F222"/>
    <mergeCell ref="L220:M222"/>
    <mergeCell ref="N220:O222"/>
    <mergeCell ref="P220:Q222"/>
    <mergeCell ref="R220:S222"/>
    <mergeCell ref="D224:H224"/>
    <mergeCell ref="L224:O224"/>
    <mergeCell ref="L225:M225"/>
    <mergeCell ref="N225:O225"/>
    <mergeCell ref="P225:Q225"/>
    <mergeCell ref="R225:S225"/>
    <mergeCell ref="D226:E226"/>
    <mergeCell ref="L226:M228"/>
    <mergeCell ref="N226:O228"/>
    <mergeCell ref="P226:Q228"/>
    <mergeCell ref="R226:S228"/>
    <mergeCell ref="D227:H227"/>
    <mergeCell ref="D225:F225"/>
    <mergeCell ref="I224:I227"/>
    <mergeCell ref="D231:H231"/>
    <mergeCell ref="D232:H232"/>
    <mergeCell ref="D234:E234"/>
    <mergeCell ref="D237:H237"/>
    <mergeCell ref="L237:O237"/>
    <mergeCell ref="P237:S237"/>
    <mergeCell ref="L238:M238"/>
    <mergeCell ref="N238:O238"/>
    <mergeCell ref="P238:Q238"/>
    <mergeCell ref="R238:S238"/>
    <mergeCell ref="L231:O231"/>
    <mergeCell ref="P231:S231"/>
    <mergeCell ref="L232:M232"/>
    <mergeCell ref="N232:O232"/>
    <mergeCell ref="P232:Q232"/>
    <mergeCell ref="R232:S232"/>
    <mergeCell ref="L233:M235"/>
    <mergeCell ref="N233:O235"/>
    <mergeCell ref="P233:Q235"/>
    <mergeCell ref="R233:S235"/>
    <mergeCell ref="L239:M241"/>
    <mergeCell ref="N239:O241"/>
    <mergeCell ref="P239:Q241"/>
    <mergeCell ref="R239:S241"/>
    <mergeCell ref="D238:F238"/>
    <mergeCell ref="I237:I240"/>
    <mergeCell ref="L244:O244"/>
    <mergeCell ref="P244:S244"/>
    <mergeCell ref="L245:M245"/>
    <mergeCell ref="N245:O245"/>
    <mergeCell ref="P245:Q245"/>
    <mergeCell ref="R245:S245"/>
    <mergeCell ref="L246:M248"/>
    <mergeCell ref="N246:O248"/>
    <mergeCell ref="P246:Q248"/>
    <mergeCell ref="R246:S248"/>
    <mergeCell ref="L250:O250"/>
    <mergeCell ref="P250:S250"/>
    <mergeCell ref="L251:M251"/>
    <mergeCell ref="N251:O251"/>
    <mergeCell ref="P251:Q251"/>
    <mergeCell ref="R251:S251"/>
    <mergeCell ref="L252:M254"/>
    <mergeCell ref="N252:O254"/>
    <mergeCell ref="P252:Q254"/>
    <mergeCell ref="R252:S254"/>
    <mergeCell ref="C250:F250"/>
    <mergeCell ref="G250:J250"/>
    <mergeCell ref="C251:D251"/>
    <mergeCell ref="E251:F251"/>
    <mergeCell ref="G251:H251"/>
    <mergeCell ref="I251:J251"/>
    <mergeCell ref="C252:D254"/>
    <mergeCell ref="E252:F254"/>
    <mergeCell ref="G252:H254"/>
    <mergeCell ref="I252:J254"/>
    <mergeCell ref="C5:F5"/>
    <mergeCell ref="D8:F8"/>
    <mergeCell ref="C18:F18"/>
    <mergeCell ref="D21:F21"/>
    <mergeCell ref="C31:F31"/>
    <mergeCell ref="D34:F34"/>
    <mergeCell ref="C43:F43"/>
    <mergeCell ref="D46:F46"/>
    <mergeCell ref="C56:F56"/>
    <mergeCell ref="D45:H45"/>
    <mergeCell ref="D33:H33"/>
    <mergeCell ref="D23:H23"/>
    <mergeCell ref="D14:H14"/>
    <mergeCell ref="D40:E40"/>
    <mergeCell ref="D257:H257"/>
    <mergeCell ref="L257:O257"/>
    <mergeCell ref="P257:S257"/>
    <mergeCell ref="D260:E260"/>
    <mergeCell ref="L258:M258"/>
    <mergeCell ref="N258:O258"/>
    <mergeCell ref="P258:Q258"/>
    <mergeCell ref="R258:S258"/>
    <mergeCell ref="L259:M261"/>
    <mergeCell ref="N259:O261"/>
    <mergeCell ref="P259:Q261"/>
    <mergeCell ref="R259:S261"/>
    <mergeCell ref="D258:H258"/>
    <mergeCell ref="D263:H263"/>
    <mergeCell ref="I263:I266"/>
    <mergeCell ref="L263:O263"/>
    <mergeCell ref="P263:S263"/>
    <mergeCell ref="D264:F264"/>
    <mergeCell ref="L264:M264"/>
    <mergeCell ref="N264:O264"/>
    <mergeCell ref="P264:Q264"/>
    <mergeCell ref="R264:S264"/>
    <mergeCell ref="L265:M267"/>
    <mergeCell ref="N265:O267"/>
    <mergeCell ref="P265:Q267"/>
    <mergeCell ref="R265:S267"/>
    <mergeCell ref="C265:C266"/>
    <mergeCell ref="D265:H266"/>
    <mergeCell ref="L270:O270"/>
    <mergeCell ref="P270:S270"/>
    <mergeCell ref="L271:M271"/>
    <mergeCell ref="N271:O271"/>
    <mergeCell ref="P271:Q271"/>
    <mergeCell ref="R271:S271"/>
    <mergeCell ref="L272:M274"/>
    <mergeCell ref="N272:O274"/>
    <mergeCell ref="P272:Q274"/>
    <mergeCell ref="R272:S274"/>
    <mergeCell ref="C270:F270"/>
    <mergeCell ref="G270:J270"/>
    <mergeCell ref="C271:D271"/>
    <mergeCell ref="E271:F271"/>
    <mergeCell ref="G271:H271"/>
    <mergeCell ref="I271:J271"/>
    <mergeCell ref="C272:D274"/>
    <mergeCell ref="E272:F274"/>
    <mergeCell ref="G272:H274"/>
    <mergeCell ref="I272:J274"/>
    <mergeCell ref="L276:O276"/>
    <mergeCell ref="P276:S276"/>
    <mergeCell ref="L277:M277"/>
    <mergeCell ref="N277:O277"/>
    <mergeCell ref="P277:Q277"/>
    <mergeCell ref="R277:S277"/>
    <mergeCell ref="L278:M280"/>
    <mergeCell ref="N278:O280"/>
    <mergeCell ref="P278:Q280"/>
    <mergeCell ref="R278:S280"/>
    <mergeCell ref="C276:F276"/>
    <mergeCell ref="G276:J276"/>
    <mergeCell ref="C277:D277"/>
    <mergeCell ref="E277:F277"/>
    <mergeCell ref="G277:H277"/>
    <mergeCell ref="I277:J277"/>
    <mergeCell ref="C278:D280"/>
    <mergeCell ref="E278:F280"/>
    <mergeCell ref="G278:H280"/>
    <mergeCell ref="I278:J280"/>
    <mergeCell ref="C283:F283"/>
    <mergeCell ref="G283:J283"/>
    <mergeCell ref="C284:D284"/>
    <mergeCell ref="E284:F284"/>
    <mergeCell ref="G284:H284"/>
    <mergeCell ref="I284:J284"/>
    <mergeCell ref="C285:D287"/>
    <mergeCell ref="E285:F287"/>
    <mergeCell ref="G285:H287"/>
    <mergeCell ref="I285:J287"/>
    <mergeCell ref="C289:F289"/>
    <mergeCell ref="G289:J289"/>
    <mergeCell ref="C290:D290"/>
    <mergeCell ref="E290:F290"/>
    <mergeCell ref="G290:H290"/>
    <mergeCell ref="I290:J290"/>
    <mergeCell ref="C291:D293"/>
    <mergeCell ref="E291:F293"/>
    <mergeCell ref="G291:H293"/>
    <mergeCell ref="I291:J293"/>
    <mergeCell ref="L283:O283"/>
    <mergeCell ref="P283:S283"/>
    <mergeCell ref="L284:M284"/>
    <mergeCell ref="N284:O284"/>
    <mergeCell ref="P284:Q284"/>
    <mergeCell ref="R284:S284"/>
    <mergeCell ref="L285:M287"/>
    <mergeCell ref="N285:O287"/>
    <mergeCell ref="P285:Q287"/>
    <mergeCell ref="R285:S287"/>
    <mergeCell ref="L289:O289"/>
    <mergeCell ref="P289:S289"/>
    <mergeCell ref="L290:M290"/>
    <mergeCell ref="N290:O290"/>
    <mergeCell ref="P290:Q290"/>
    <mergeCell ref="R290:S290"/>
    <mergeCell ref="L291:M293"/>
    <mergeCell ref="N291:O293"/>
    <mergeCell ref="P291:Q293"/>
    <mergeCell ref="R291:S293"/>
  </mergeCells>
  <printOptions gridLinesSet="0"/>
  <pageMargins left="0.45" right="0.15" top="0.45" bottom="0.15" header="0" footer="0"/>
  <pageSetup orientation="landscape" r:id="rId1"/>
  <headerFooter alignWithMargins="0"/>
  <rowBreaks count="5" manualBreakCount="5">
    <brk id="38" min="2" max="18" man="1"/>
    <brk id="76" min="2" max="18" man="1"/>
    <brk id="114" min="2" max="18" man="1"/>
    <brk id="152" min="2" max="18" man="1"/>
    <brk id="256" min="2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5318-3AFC-40F8-8C37-4FA4EC646FA6}">
  <dimension ref="A1:AK64"/>
  <sheetViews>
    <sheetView showGridLines="0" view="pageLayout" topLeftCell="A8" zoomScaleNormal="100" zoomScaleSheetLayoutView="110" workbookViewId="0">
      <selection activeCell="B16" sqref="B16"/>
    </sheetView>
  </sheetViews>
  <sheetFormatPr defaultColWidth="9.140625" defaultRowHeight="15"/>
  <cols>
    <col min="1" max="1" width="9.7109375" style="1" customWidth="1"/>
    <col min="2" max="2" width="3.85546875" customWidth="1"/>
    <col min="3" max="3" width="4.140625" customWidth="1"/>
    <col min="4" max="4" width="2.42578125" style="3" customWidth="1"/>
    <col min="5" max="5" width="4.140625" customWidth="1"/>
    <col min="6" max="6" width="2.42578125" style="3" customWidth="1"/>
    <col min="7" max="7" width="4.140625" customWidth="1"/>
    <col min="8" max="8" width="5.42578125" customWidth="1"/>
    <col min="9" max="9" width="5" customWidth="1"/>
    <col min="10" max="10" width="6.140625" customWidth="1"/>
    <col min="11" max="11" width="5.85546875" customWidth="1"/>
    <col min="12" max="12" width="5.140625" customWidth="1"/>
    <col min="13" max="13" width="4.85546875" customWidth="1"/>
    <col min="14" max="14" width="4.140625" style="1" customWidth="1"/>
    <col min="15" max="15" width="3.42578125" customWidth="1"/>
    <col min="16" max="16" width="4" customWidth="1"/>
    <col min="17" max="17" width="5.28515625" customWidth="1"/>
    <col min="18" max="18" width="3" customWidth="1"/>
    <col min="19" max="19" width="2.42578125" style="3" customWidth="1"/>
    <col min="20" max="20" width="3.85546875" customWidth="1"/>
    <col min="21" max="21" width="5.140625" customWidth="1"/>
    <col min="22" max="22" width="7.85546875" customWidth="1"/>
    <col min="23" max="23" width="18.140625" customWidth="1"/>
    <col min="24" max="24" width="6.5703125" style="1" customWidth="1"/>
    <col min="25" max="25" width="11.42578125" customWidth="1"/>
    <col min="26" max="28" width="10" customWidth="1"/>
    <col min="29" max="29" width="11.7109375" customWidth="1"/>
    <col min="30" max="30" width="12" customWidth="1"/>
    <col min="31" max="32" width="10" customWidth="1"/>
    <col min="33" max="33" width="12.28515625" customWidth="1"/>
    <col min="34" max="34" width="13.42578125" customWidth="1"/>
  </cols>
  <sheetData>
    <row r="1" spans="1:37" s="202" customFormat="1" ht="12.75">
      <c r="A1" s="200"/>
      <c r="B1" s="101"/>
      <c r="C1" s="101"/>
      <c r="D1" s="201"/>
      <c r="E1" s="101"/>
      <c r="F1" s="201"/>
      <c r="G1" s="101"/>
      <c r="H1" s="101"/>
      <c r="I1" s="101"/>
      <c r="J1" s="101"/>
      <c r="K1" s="101"/>
      <c r="L1" s="101"/>
      <c r="M1" s="101"/>
      <c r="N1" s="200"/>
      <c r="O1" s="101"/>
      <c r="P1" s="101"/>
      <c r="Q1" s="101"/>
      <c r="R1" s="101"/>
      <c r="S1" s="201"/>
      <c r="T1" s="101"/>
      <c r="U1" s="101"/>
      <c r="V1" s="101"/>
      <c r="W1" s="101"/>
      <c r="X1" s="200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</row>
    <row r="2" spans="1:37" s="202" customFormat="1" ht="21.75" thickBot="1">
      <c r="A2" s="200"/>
      <c r="B2" s="101"/>
      <c r="C2" s="101"/>
      <c r="D2" s="201"/>
      <c r="E2" s="101"/>
      <c r="F2" s="201"/>
      <c r="G2" s="101"/>
      <c r="H2" s="101"/>
      <c r="I2" s="101"/>
      <c r="J2" s="101"/>
      <c r="K2" s="101"/>
      <c r="L2" s="224" t="s">
        <v>402</v>
      </c>
      <c r="M2" s="101"/>
      <c r="N2" s="200"/>
      <c r="O2" s="101"/>
      <c r="P2" s="101"/>
      <c r="Q2" s="101"/>
      <c r="R2" s="101"/>
      <c r="S2" s="201"/>
      <c r="T2" s="101"/>
      <c r="U2" s="101"/>
      <c r="V2" s="101"/>
      <c r="W2" s="101"/>
      <c r="X2" s="200"/>
      <c r="Y2" s="203" t="s">
        <v>209</v>
      </c>
      <c r="Z2" s="101"/>
      <c r="AA2" s="101"/>
      <c r="AB2" s="101"/>
      <c r="AC2" s="101" t="s">
        <v>47</v>
      </c>
      <c r="AD2" s="101" t="s">
        <v>342</v>
      </c>
      <c r="AE2" s="101"/>
      <c r="AF2" s="101"/>
      <c r="AG2" s="101"/>
      <c r="AH2" s="101"/>
      <c r="AI2" s="101"/>
      <c r="AJ2" s="101"/>
      <c r="AK2" s="101"/>
    </row>
    <row r="3" spans="1:37" s="202" customFormat="1" ht="13.5" thickBot="1">
      <c r="A3" s="200"/>
      <c r="B3" s="101"/>
      <c r="C3" s="101"/>
      <c r="D3" s="201"/>
      <c r="E3" s="101"/>
      <c r="F3" s="201"/>
      <c r="G3" s="101"/>
      <c r="H3" s="101"/>
      <c r="I3" s="101"/>
      <c r="J3" s="101"/>
      <c r="K3" s="101"/>
      <c r="L3" s="101"/>
      <c r="M3" s="101"/>
      <c r="N3" s="200"/>
      <c r="O3" s="101"/>
      <c r="P3" s="101"/>
      <c r="Q3" s="101"/>
      <c r="R3" s="101"/>
      <c r="S3" s="201"/>
      <c r="T3" s="101"/>
      <c r="U3" s="101"/>
      <c r="V3" s="101"/>
      <c r="W3" s="204">
        <f ca="1">TODAY()</f>
        <v>45835</v>
      </c>
      <c r="X3" s="205"/>
      <c r="Y3" s="101"/>
      <c r="Z3" s="200" t="s">
        <v>48</v>
      </c>
      <c r="AA3" s="206" t="s">
        <v>210</v>
      </c>
      <c r="AB3" s="101"/>
      <c r="AC3" s="97" t="s">
        <v>39</v>
      </c>
      <c r="AD3" s="98">
        <v>5.49</v>
      </c>
      <c r="AE3" s="101"/>
      <c r="AF3" s="101"/>
      <c r="AG3" s="101"/>
      <c r="AH3" s="101"/>
      <c r="AI3" s="101"/>
      <c r="AJ3" s="101"/>
      <c r="AK3" s="101"/>
    </row>
    <row r="4" spans="1:37" s="202" customFormat="1" ht="13.5" thickBot="1">
      <c r="A4" s="200" t="s">
        <v>16</v>
      </c>
      <c r="B4" s="250"/>
      <c r="C4" s="250"/>
      <c r="D4" s="250"/>
      <c r="E4" s="250"/>
      <c r="F4" s="250"/>
      <c r="G4" s="250"/>
      <c r="H4" s="250"/>
      <c r="I4" s="101"/>
      <c r="J4" s="200" t="s">
        <v>21</v>
      </c>
      <c r="K4" s="250"/>
      <c r="L4" s="250"/>
      <c r="M4" s="250"/>
      <c r="N4" s="250"/>
      <c r="O4" s="250"/>
      <c r="P4" s="250"/>
      <c r="Q4" s="250"/>
      <c r="R4" s="249" t="s">
        <v>129</v>
      </c>
      <c r="S4" s="249"/>
      <c r="T4" s="207">
        <v>2</v>
      </c>
      <c r="U4" s="101"/>
      <c r="V4" s="101"/>
      <c r="W4" s="101"/>
      <c r="X4" s="200"/>
      <c r="Y4" s="101"/>
      <c r="Z4" s="200" t="s">
        <v>43</v>
      </c>
      <c r="AA4" s="208">
        <v>50</v>
      </c>
      <c r="AB4" s="101"/>
      <c r="AC4" s="99" t="s">
        <v>40</v>
      </c>
      <c r="AD4" s="100">
        <v>5.86</v>
      </c>
      <c r="AE4" s="101"/>
      <c r="AF4" s="101"/>
      <c r="AG4" s="101"/>
      <c r="AH4" s="101"/>
      <c r="AI4" s="101"/>
      <c r="AJ4" s="101"/>
      <c r="AK4" s="101"/>
    </row>
    <row r="5" spans="1:37" s="202" customFormat="1" ht="13.5" thickBot="1">
      <c r="A5" s="200"/>
      <c r="B5" s="248"/>
      <c r="C5" s="248"/>
      <c r="D5" s="248"/>
      <c r="E5" s="248"/>
      <c r="F5" s="248"/>
      <c r="G5" s="248"/>
      <c r="H5" s="248"/>
      <c r="I5" s="101"/>
      <c r="J5" s="200"/>
      <c r="K5" s="248"/>
      <c r="L5" s="248"/>
      <c r="M5" s="248"/>
      <c r="N5" s="248"/>
      <c r="O5" s="248"/>
      <c r="P5" s="248"/>
      <c r="Q5" s="248"/>
      <c r="R5" s="101"/>
      <c r="S5" s="201"/>
      <c r="T5" s="101"/>
      <c r="U5" s="101"/>
      <c r="V5" s="101"/>
      <c r="W5" s="101"/>
      <c r="X5" s="200"/>
      <c r="Y5" s="101"/>
      <c r="Z5" s="200" t="s">
        <v>44</v>
      </c>
      <c r="AA5" s="208">
        <v>14</v>
      </c>
      <c r="AB5" s="101"/>
      <c r="AC5" s="99" t="s">
        <v>41</v>
      </c>
      <c r="AD5" s="100">
        <v>6.26</v>
      </c>
      <c r="AE5" s="101"/>
      <c r="AF5" s="101" t="s">
        <v>137</v>
      </c>
      <c r="AG5" s="209"/>
      <c r="AH5" s="101"/>
      <c r="AI5" s="101"/>
      <c r="AJ5" s="101"/>
      <c r="AK5" s="101"/>
    </row>
    <row r="6" spans="1:37" s="202" customFormat="1" ht="13.5" thickBot="1">
      <c r="A6" s="200"/>
      <c r="B6" s="248"/>
      <c r="C6" s="248"/>
      <c r="D6" s="248"/>
      <c r="E6" s="248"/>
      <c r="F6" s="248"/>
      <c r="G6" s="248"/>
      <c r="H6" s="248"/>
      <c r="I6" s="101"/>
      <c r="J6" s="200"/>
      <c r="K6" s="248"/>
      <c r="L6" s="248"/>
      <c r="M6" s="248"/>
      <c r="N6" s="248"/>
      <c r="O6" s="248"/>
      <c r="P6" s="248"/>
      <c r="Q6" s="248"/>
      <c r="R6" s="101"/>
      <c r="S6" s="201"/>
      <c r="V6" s="200" t="s">
        <v>331</v>
      </c>
      <c r="W6" s="210">
        <f>IF('Cubicle Worksheet'!W6&gt;0,'Cubicle Worksheet'!W6," ")</f>
        <v>45856</v>
      </c>
      <c r="X6" s="200"/>
      <c r="Y6" s="101"/>
      <c r="Z6" s="200" t="s">
        <v>45</v>
      </c>
      <c r="AA6" s="208">
        <v>35</v>
      </c>
      <c r="AB6" s="101"/>
      <c r="AC6" s="102" t="s">
        <v>42</v>
      </c>
      <c r="AD6" s="103">
        <v>8.76</v>
      </c>
      <c r="AE6" s="101"/>
      <c r="AF6" s="101"/>
      <c r="AG6" s="101"/>
      <c r="AH6" s="101"/>
      <c r="AI6" s="101"/>
      <c r="AJ6" s="101"/>
      <c r="AK6" s="101"/>
    </row>
    <row r="7" spans="1:37" s="202" customFormat="1" ht="12.75">
      <c r="A7" s="200" t="s">
        <v>17</v>
      </c>
      <c r="B7" s="211"/>
      <c r="C7" s="211"/>
      <c r="D7" s="211"/>
      <c r="E7" s="211"/>
      <c r="F7" s="211"/>
      <c r="G7" s="211"/>
      <c r="H7" s="211"/>
      <c r="I7" s="101"/>
      <c r="J7" s="200" t="s">
        <v>22</v>
      </c>
      <c r="K7" s="211"/>
      <c r="L7" s="211"/>
      <c r="M7" s="211"/>
      <c r="N7" s="211"/>
      <c r="O7" s="211"/>
      <c r="P7" s="211"/>
      <c r="Q7" s="211"/>
      <c r="R7" s="101"/>
      <c r="S7" s="212"/>
      <c r="T7" s="213"/>
      <c r="U7" s="213"/>
      <c r="V7" s="213"/>
      <c r="W7" s="213"/>
      <c r="X7" s="200"/>
      <c r="Y7" s="101"/>
      <c r="Z7" s="200" t="s">
        <v>46</v>
      </c>
      <c r="AA7" s="208">
        <v>12</v>
      </c>
      <c r="AB7" s="101"/>
      <c r="AC7" s="101"/>
      <c r="AD7" s="101"/>
      <c r="AE7" s="101"/>
      <c r="AF7" s="101"/>
      <c r="AG7" s="101"/>
      <c r="AH7" s="101"/>
      <c r="AI7" s="101"/>
      <c r="AJ7" s="101"/>
      <c r="AK7" s="101"/>
    </row>
    <row r="8" spans="1:37" s="202" customFormat="1" ht="12.75">
      <c r="A8" s="200" t="s">
        <v>23</v>
      </c>
      <c r="B8" s="250"/>
      <c r="C8" s="250"/>
      <c r="D8" s="250"/>
      <c r="E8" s="250"/>
      <c r="F8" s="250"/>
      <c r="G8" s="250"/>
      <c r="H8" s="250"/>
      <c r="I8" s="101"/>
      <c r="J8" s="200" t="s">
        <v>23</v>
      </c>
      <c r="K8" s="250"/>
      <c r="L8" s="250"/>
      <c r="M8" s="250"/>
      <c r="N8" s="250"/>
      <c r="O8" s="250"/>
      <c r="P8" s="250"/>
      <c r="Q8" s="250"/>
      <c r="R8" s="101"/>
      <c r="S8" s="265" t="s">
        <v>38</v>
      </c>
      <c r="T8" s="265"/>
      <c r="U8" s="265"/>
      <c r="V8" s="265"/>
      <c r="W8" s="265"/>
      <c r="X8" s="214"/>
      <c r="Y8" s="101"/>
      <c r="Z8" s="200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</row>
    <row r="9" spans="1:37" s="202" customFormat="1" ht="12.75">
      <c r="A9" s="200" t="s">
        <v>18</v>
      </c>
      <c r="B9" s="248"/>
      <c r="C9" s="248"/>
      <c r="D9" s="248"/>
      <c r="E9" s="248"/>
      <c r="F9" s="248"/>
      <c r="G9" s="248"/>
      <c r="H9" s="248"/>
      <c r="I9" s="101"/>
      <c r="J9" s="200" t="s">
        <v>18</v>
      </c>
      <c r="K9" s="248"/>
      <c r="L9" s="248"/>
      <c r="M9" s="248"/>
      <c r="N9" s="248"/>
      <c r="O9" s="248"/>
      <c r="P9" s="248"/>
      <c r="Q9" s="248"/>
      <c r="R9" s="101"/>
      <c r="S9" s="212"/>
      <c r="T9" s="213"/>
      <c r="U9" s="213" t="b">
        <v>0</v>
      </c>
      <c r="V9" s="213" t="b">
        <v>0</v>
      </c>
      <c r="W9" s="213"/>
      <c r="X9" s="200"/>
      <c r="Y9" s="101"/>
      <c r="Z9" s="203"/>
      <c r="AA9" s="101"/>
      <c r="AB9" s="101"/>
      <c r="AC9" s="101"/>
      <c r="AD9" s="101"/>
      <c r="AE9" s="101"/>
      <c r="AF9" s="101"/>
      <c r="AG9" s="213" t="b">
        <v>1</v>
      </c>
      <c r="AH9" s="101"/>
      <c r="AI9" s="101"/>
      <c r="AJ9" s="101"/>
      <c r="AK9" s="101"/>
    </row>
    <row r="10" spans="1:37" s="202" customFormat="1" ht="12.75">
      <c r="A10" s="200" t="s">
        <v>19</v>
      </c>
      <c r="B10" s="248"/>
      <c r="C10" s="248"/>
      <c r="D10" s="248"/>
      <c r="E10" s="248"/>
      <c r="F10" s="248"/>
      <c r="G10" s="248"/>
      <c r="H10" s="248"/>
      <c r="I10" s="101"/>
      <c r="J10" s="200"/>
      <c r="K10" s="248"/>
      <c r="L10" s="248"/>
      <c r="M10" s="248"/>
      <c r="N10" s="248"/>
      <c r="O10" s="248"/>
      <c r="P10" s="248"/>
      <c r="Q10" s="248"/>
      <c r="R10" s="101"/>
      <c r="S10" s="212"/>
      <c r="T10" s="213"/>
      <c r="U10" s="213" t="b">
        <v>0</v>
      </c>
      <c r="V10" s="213"/>
      <c r="W10" s="101"/>
      <c r="X10" s="200"/>
      <c r="Y10" s="101"/>
      <c r="Z10" s="101"/>
      <c r="AA10" s="213" t="b">
        <v>0</v>
      </c>
      <c r="AB10" s="101"/>
      <c r="AC10" s="101"/>
      <c r="AD10" s="104"/>
      <c r="AE10" s="105"/>
      <c r="AF10" s="101"/>
      <c r="AG10" s="215"/>
      <c r="AH10" s="101"/>
      <c r="AI10" s="101"/>
      <c r="AJ10" s="101"/>
      <c r="AK10" s="101"/>
    </row>
    <row r="11" spans="1:37" s="202" customFormat="1">
      <c r="A11" s="200" t="s">
        <v>20</v>
      </c>
      <c r="B11" s="339"/>
      <c r="C11" s="248"/>
      <c r="D11" s="248"/>
      <c r="E11" s="248"/>
      <c r="F11" s="248"/>
      <c r="G11" s="248"/>
      <c r="H11" s="248"/>
      <c r="I11" s="101"/>
      <c r="J11" s="200"/>
      <c r="K11" s="248"/>
      <c r="L11" s="248"/>
      <c r="M11" s="248"/>
      <c r="N11" s="248"/>
      <c r="O11" s="248"/>
      <c r="P11" s="248"/>
      <c r="Q11" s="248"/>
      <c r="R11" s="101"/>
      <c r="S11" s="212"/>
      <c r="T11" s="213"/>
      <c r="U11" s="213" t="b">
        <v>0</v>
      </c>
      <c r="V11" s="213"/>
      <c r="W11" s="213"/>
      <c r="X11" s="200"/>
      <c r="Y11" s="101"/>
      <c r="Z11" s="213"/>
      <c r="AA11" s="216">
        <v>72</v>
      </c>
      <c r="AB11" s="101" t="s">
        <v>208</v>
      </c>
      <c r="AC11" s="101"/>
      <c r="AD11" s="107"/>
      <c r="AE11" s="101"/>
      <c r="AF11" s="101"/>
      <c r="AG11" s="232"/>
    </row>
    <row r="12" spans="1:37" s="202" customFormat="1" ht="15" customHeight="1" thickBot="1">
      <c r="A12" s="200"/>
      <c r="B12" s="101"/>
      <c r="C12" s="101"/>
      <c r="D12" s="201"/>
      <c r="E12" s="101"/>
      <c r="F12" s="201"/>
      <c r="G12" s="101"/>
      <c r="H12" s="101"/>
      <c r="I12" s="101"/>
      <c r="J12" s="101"/>
      <c r="K12" s="101"/>
      <c r="L12" s="101"/>
      <c r="M12" s="101"/>
      <c r="N12" s="200"/>
      <c r="O12" s="101"/>
      <c r="P12" s="101"/>
      <c r="Q12" s="101"/>
      <c r="R12" s="101"/>
      <c r="S12" s="201"/>
      <c r="T12" s="101"/>
      <c r="U12" s="101"/>
      <c r="V12" s="101"/>
      <c r="W12" s="101"/>
      <c r="X12" s="200"/>
      <c r="Y12" s="101"/>
      <c r="Z12" s="213"/>
      <c r="AA12" s="101"/>
      <c r="AB12" s="101"/>
      <c r="AC12" s="101"/>
      <c r="AD12" s="107"/>
      <c r="AE12" s="108"/>
      <c r="AF12" s="101"/>
      <c r="AG12" s="101"/>
      <c r="AH12" s="101"/>
      <c r="AI12" s="101"/>
      <c r="AJ12" s="101"/>
      <c r="AK12" s="101"/>
    </row>
    <row r="13" spans="1:37" ht="15" customHeight="1" thickBot="1">
      <c r="A13" s="92"/>
      <c r="B13" s="93"/>
      <c r="C13" s="257" t="s">
        <v>34</v>
      </c>
      <c r="D13" s="258"/>
      <c r="E13" s="252"/>
      <c r="F13" s="253"/>
      <c r="G13" s="254"/>
      <c r="H13" s="93"/>
      <c r="I13" s="93"/>
      <c r="J13" s="96" t="s">
        <v>35</v>
      </c>
      <c r="K13" s="252"/>
      <c r="L13" s="254"/>
      <c r="M13" s="93"/>
      <c r="N13" s="92"/>
      <c r="O13" s="93"/>
      <c r="P13" s="93"/>
      <c r="Q13" s="255" t="s">
        <v>33</v>
      </c>
      <c r="R13" s="256"/>
      <c r="S13" s="252"/>
      <c r="T13" s="253"/>
      <c r="U13" s="253"/>
      <c r="V13" s="253"/>
      <c r="W13" s="254"/>
      <c r="X13" s="92"/>
      <c r="Y13" s="93"/>
      <c r="Z13" s="95"/>
      <c r="AA13" s="93"/>
      <c r="AB13" s="93"/>
      <c r="AC13" s="93"/>
      <c r="AD13" s="107"/>
      <c r="AE13" s="108"/>
      <c r="AF13" s="93"/>
      <c r="AG13" s="93"/>
      <c r="AH13" s="93"/>
      <c r="AI13" s="93"/>
      <c r="AJ13" s="93"/>
      <c r="AK13" s="93"/>
    </row>
    <row r="14" spans="1:37" ht="15.75" thickBot="1">
      <c r="A14" s="276" t="s">
        <v>14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 t="s">
        <v>15</v>
      </c>
      <c r="P14" s="279"/>
      <c r="Q14" s="279"/>
      <c r="R14" s="279"/>
      <c r="S14" s="279"/>
      <c r="T14" s="279"/>
      <c r="U14" s="279"/>
      <c r="V14" s="279"/>
      <c r="W14" s="280"/>
      <c r="X14" s="37"/>
      <c r="Y14" s="93"/>
      <c r="Z14" s="93"/>
      <c r="AA14" s="93"/>
      <c r="AB14" s="93"/>
      <c r="AC14" s="106"/>
      <c r="AD14" s="109"/>
      <c r="AE14" s="110"/>
      <c r="AH14" s="93"/>
      <c r="AI14" s="93"/>
      <c r="AJ14" s="93"/>
      <c r="AK14" s="93"/>
    </row>
    <row r="15" spans="1:37" ht="26.25" customHeight="1" thickBot="1">
      <c r="A15" s="18" t="s">
        <v>0</v>
      </c>
      <c r="B15" s="12" t="s">
        <v>1</v>
      </c>
      <c r="C15" s="270" t="s">
        <v>2</v>
      </c>
      <c r="D15" s="271"/>
      <c r="E15" s="271"/>
      <c r="F15" s="271"/>
      <c r="G15" s="272"/>
      <c r="H15" s="12" t="s">
        <v>3</v>
      </c>
      <c r="I15" s="12" t="s">
        <v>4</v>
      </c>
      <c r="J15" s="20" t="s">
        <v>5</v>
      </c>
      <c r="K15" s="20" t="s">
        <v>6</v>
      </c>
      <c r="L15" s="20" t="s">
        <v>56</v>
      </c>
      <c r="M15" s="12" t="s">
        <v>7</v>
      </c>
      <c r="N15" s="19" t="s">
        <v>8</v>
      </c>
      <c r="O15" s="15" t="s">
        <v>9</v>
      </c>
      <c r="P15" s="14"/>
      <c r="Q15" s="273" t="s">
        <v>10</v>
      </c>
      <c r="R15" s="274"/>
      <c r="S15" s="274"/>
      <c r="T15" s="275"/>
      <c r="U15" s="15" t="s">
        <v>11</v>
      </c>
      <c r="V15" s="13" t="s">
        <v>12</v>
      </c>
      <c r="W15" s="16" t="s">
        <v>13</v>
      </c>
      <c r="X15" s="38"/>
      <c r="Y15" s="36" t="s">
        <v>26</v>
      </c>
      <c r="Z15" s="4" t="s">
        <v>27</v>
      </c>
      <c r="AA15" s="4" t="s">
        <v>14</v>
      </c>
      <c r="AB15" s="4" t="s">
        <v>28</v>
      </c>
      <c r="AC15" s="4" t="s">
        <v>29</v>
      </c>
      <c r="AD15" s="4" t="s">
        <v>30</v>
      </c>
      <c r="AE15" s="4" t="s">
        <v>157</v>
      </c>
      <c r="AF15" s="4" t="s">
        <v>31</v>
      </c>
      <c r="AG15" s="5" t="s">
        <v>32</v>
      </c>
      <c r="AH15" s="17"/>
    </row>
    <row r="16" spans="1:37" ht="12.95" customHeight="1">
      <c r="A16" s="114"/>
      <c r="B16" s="115"/>
      <c r="C16" s="116"/>
      <c r="D16" s="94" t="s">
        <v>37</v>
      </c>
      <c r="E16" s="93"/>
      <c r="F16" s="94" t="s">
        <v>37</v>
      </c>
      <c r="G16" s="93"/>
      <c r="H16" s="82" t="str">
        <f>IF(B16&gt;0,C16+E16+G16," ")</f>
        <v xml:space="preserve"> </v>
      </c>
      <c r="I16" s="82" t="str">
        <f>IF(B16&gt;0,B16*H16/12," ")</f>
        <v xml:space="preserve"> </v>
      </c>
      <c r="J16" s="115"/>
      <c r="K16" s="118"/>
      <c r="L16" s="93"/>
      <c r="M16" s="82">
        <f t="shared" ref="M16:M33" si="0">+IF(J16&gt;0,ROUND(I16/4,0),0)</f>
        <v>0</v>
      </c>
      <c r="N16" s="84">
        <f>IF(E16&gt;0,IF(G16&gt;0,2,1)*B16,0)</f>
        <v>0</v>
      </c>
      <c r="O16" s="48" t="str">
        <f>IF(B16&gt;0,IF($U$11=TRUE,ROUNDUP((H16*1.1)/66,0)*B16,IF($U$9=TRUE,ROUNDUP((H16*1.1)/60,0)*B16,B16))," ")</f>
        <v xml:space="preserve"> </v>
      </c>
      <c r="P16" s="115" t="s">
        <v>57</v>
      </c>
      <c r="Q16" s="193" t="str">
        <f>IF(B16&gt;0,IF($U$11=TRUE,1,IF($U$9=TRUE,1,IF($AA$10=TRUE,$H16+8,IF(O16&gt;=1,IF(AH16&gt;66,ROUNDUP((H16+15)/70,0),IF(AH16&gt;68,(H16+15)/70,IF($AA$3="override",ROUNDUP(IF(H16&lt;60,H16*0.3+H16,H16+30),0),H16*$AA$3+H16)))))))," ")</f>
        <v xml:space="preserve"> </v>
      </c>
      <c r="R16" s="85" t="str">
        <f t="shared" ref="R16:R33" si="1">IF(B16&gt;0,IF($U$11=TRUE,"W",IF($U$9=TRUE,"W",IF($AA$10=TRUE," ",IF(AH16&gt;66,"W"," "))))," ")</f>
        <v xml:space="preserve"> </v>
      </c>
      <c r="S16" s="3" t="s">
        <v>37</v>
      </c>
      <c r="T16" s="85" t="str">
        <f>IF(B16&gt;0,K16-L16-J16," ")</f>
        <v xml:space="preserve"> </v>
      </c>
      <c r="U16" s="86" t="str">
        <f t="shared" ref="U16:U33" si="2">IF(B16&gt;0,IF($U$10=TRUE,"None",IF(T16&gt;97,36,IF(T16&gt;91,28,IF(T16&gt;89,22,IF(T16&gt;81,20,12)))))," ")</f>
        <v xml:space="preserve"> </v>
      </c>
      <c r="V16" s="87" t="str">
        <f t="shared" ref="V16:V33" si="3">IF(B16&gt;0,IF($U$11=TRUE,O16*Q16*AH16/36,IF($U$9=TRUE,O16*Q16*AH16/36,IF($AA$10=TRUE,(Q16/$AA$11)*AH16/36,IF($U$10=TRUE,O16*Q16*AH16/36,IF(AH16&gt;68,(T16-U16)*Q16/36*O16,ROUNDUP((Q16+4)/36*O16,1))))))," ")</f>
        <v xml:space="preserve"> </v>
      </c>
      <c r="W16" s="119"/>
      <c r="X16" s="39" t="str">
        <f>HLOOKUP($T$4,'Data Sheet'!$B$2:$CN$27,2,FALSE)</f>
        <v>P2-1</v>
      </c>
      <c r="Y16" s="89">
        <f t="shared" ref="Y16:Y35" si="4">IF(B16&gt;0,V16*$AA$4,0)</f>
        <v>0</v>
      </c>
      <c r="Z16" s="90">
        <f t="shared" ref="Z16:Z35" si="5">N16*$AA$7</f>
        <v>0</v>
      </c>
      <c r="AA16" s="91">
        <f t="shared" ref="AA16:AA35" si="6">IF($Q$38=2,IF(B16&gt;0,(H16*0.5+Q16*0.25)*B16+(N16*$AA$7)+(J16*0.75*M16),0),0)</f>
        <v>0</v>
      </c>
      <c r="AB16" s="90">
        <f t="shared" ref="AB16:AB35" si="7">IF(C16&gt;0,(I16*$AA$5*B16)+(J16*0.5+5)*M16,0)</f>
        <v>0</v>
      </c>
      <c r="AC16" s="90">
        <f t="shared" ref="AC16:AC35" si="8">IF(B16&gt;0,$AA$6*V16,0)</f>
        <v>0</v>
      </c>
      <c r="AD16" s="90">
        <f>IF($U16=12,$AD$3*$V16,IF($U16=20,$AD$3*$V16,IF($U16=22,$AD$4*$V16,IF($U16=28,$AD$5*$V16,IF($U16=36,$AD$6*$V16,0)))))</f>
        <v>0</v>
      </c>
      <c r="AE16" s="132" t="str">
        <f>IF(V9=TRUE,5*$B$36," ")</f>
        <v xml:space="preserve"> </v>
      </c>
      <c r="AF16" s="21"/>
      <c r="AG16" s="112">
        <f>SUM(Y16:AF16)</f>
        <v>0</v>
      </c>
      <c r="AH16" s="17" t="str">
        <f t="shared" ref="AH16:AH35" si="9">IF(B16&gt;0,IF($U$11=TRUE,T16-U16+2,IF($U$10=TRUE,T16+4,T16-U16-3))," ")</f>
        <v xml:space="preserve"> </v>
      </c>
    </row>
    <row r="17" spans="1:34" ht="12.95" customHeight="1">
      <c r="A17" s="117"/>
      <c r="B17" s="115"/>
      <c r="C17" s="116"/>
      <c r="D17" s="94" t="s">
        <v>37</v>
      </c>
      <c r="E17" s="93"/>
      <c r="F17" s="94" t="s">
        <v>37</v>
      </c>
      <c r="G17" s="93"/>
      <c r="H17" s="83" t="str">
        <f t="shared" ref="H17:H33" si="10">IF(B17&gt;0,C17+E17+G17," ")</f>
        <v xml:space="preserve"> </v>
      </c>
      <c r="I17" s="83" t="str">
        <f t="shared" ref="I17:I33" si="11">IF(B17&gt;0,B17*H17/12," ")</f>
        <v xml:space="preserve"> </v>
      </c>
      <c r="J17" s="111"/>
      <c r="K17" s="118"/>
      <c r="L17" s="93"/>
      <c r="M17" s="82">
        <f t="shared" si="0"/>
        <v>0</v>
      </c>
      <c r="N17" s="84">
        <f t="shared" ref="N17:N33" si="12">IF(E17&gt;0,IF(G17&gt;0,2,1)*B17,0)</f>
        <v>0</v>
      </c>
      <c r="O17" s="48" t="str">
        <f t="shared" ref="O17:O33" si="13">IF(B17&gt;0,IF($U$11=TRUE,ROUNDUP((H17*1.1)/66,0)*B17,IF($U$9=TRUE,ROUNDUP((H17*1.1)/60,0)*B17,B17))," ")</f>
        <v xml:space="preserve"> </v>
      </c>
      <c r="P17" s="111" t="s">
        <v>57</v>
      </c>
      <c r="Q17" s="193" t="str">
        <f t="shared" ref="Q17:Q33" si="14">IF(B17&gt;0,IF($U$11=TRUE,1,IF($U$9=TRUE,1,IF($AA$10=TRUE,ROUND($H17+8/$AA$11,0),IF(O17&gt;=1,IF(AH17&gt;66,ROUNDUP((H17+15)/70,0),IF(AH17&gt;68,(H17+15)/70,IF($AA$3="override",ROUNDUP(IF(H17&lt;60,H17*0.3+H17,H17+30),0),H17*$AA$3+H17)))))))," ")</f>
        <v xml:space="preserve"> </v>
      </c>
      <c r="R17" s="85" t="str">
        <f t="shared" si="1"/>
        <v xml:space="preserve"> </v>
      </c>
      <c r="S17" s="3" t="s">
        <v>37</v>
      </c>
      <c r="T17" s="85" t="str">
        <f>IF(B17&gt;0,K17-L17-J17," ")</f>
        <v xml:space="preserve"> </v>
      </c>
      <c r="U17" s="86" t="str">
        <f t="shared" si="2"/>
        <v xml:space="preserve"> </v>
      </c>
      <c r="V17" s="87" t="str">
        <f t="shared" si="3"/>
        <v xml:space="preserve"> </v>
      </c>
      <c r="W17" s="120"/>
      <c r="X17" s="39" t="str">
        <f>HLOOKUP($T$4,'Data Sheet'!$B$2:$CN$27,3,FALSE)</f>
        <v>P2-2</v>
      </c>
      <c r="Y17" s="89">
        <f t="shared" si="4"/>
        <v>0</v>
      </c>
      <c r="Z17" s="90">
        <f t="shared" si="5"/>
        <v>0</v>
      </c>
      <c r="AA17" s="91">
        <f t="shared" si="6"/>
        <v>0</v>
      </c>
      <c r="AB17" s="90">
        <f t="shared" si="7"/>
        <v>0</v>
      </c>
      <c r="AC17" s="90">
        <f t="shared" si="8"/>
        <v>0</v>
      </c>
      <c r="AD17" s="90">
        <f t="shared" ref="AD17:AD35" si="15">IF($U17=12,$AD$3*$V17,IF($U17=20,$AD$3*$V17,IF($U17=22,$AD$4*$V17,IF($U17=28,$AD$5*$V17,IF($U17=36,$AD$6*$V17,0)))))</f>
        <v>0</v>
      </c>
      <c r="AE17" s="135"/>
      <c r="AF17" s="22"/>
      <c r="AG17" s="112">
        <f t="shared" ref="AG17:AG35" si="16">SUM(Y17:AF17)</f>
        <v>0</v>
      </c>
      <c r="AH17" s="17" t="str">
        <f t="shared" si="9"/>
        <v xml:space="preserve"> </v>
      </c>
    </row>
    <row r="18" spans="1:34" ht="12.95" customHeight="1">
      <c r="A18" s="117"/>
      <c r="B18" s="115"/>
      <c r="C18" s="116"/>
      <c r="D18" s="94" t="s">
        <v>37</v>
      </c>
      <c r="E18" s="93"/>
      <c r="F18" s="94" t="s">
        <v>37</v>
      </c>
      <c r="G18" s="93"/>
      <c r="H18" s="83" t="str">
        <f t="shared" si="10"/>
        <v xml:space="preserve"> </v>
      </c>
      <c r="I18" s="83" t="str">
        <f t="shared" si="11"/>
        <v xml:space="preserve"> </v>
      </c>
      <c r="J18" s="111"/>
      <c r="K18" s="118"/>
      <c r="L18" s="93"/>
      <c r="M18" s="82">
        <f t="shared" si="0"/>
        <v>0</v>
      </c>
      <c r="N18" s="84">
        <f t="shared" si="12"/>
        <v>0</v>
      </c>
      <c r="O18" s="48" t="str">
        <f t="shared" si="13"/>
        <v xml:space="preserve"> </v>
      </c>
      <c r="P18" s="115" t="s">
        <v>57</v>
      </c>
      <c r="Q18" s="193" t="str">
        <f t="shared" si="14"/>
        <v xml:space="preserve"> </v>
      </c>
      <c r="R18" s="85" t="str">
        <f t="shared" si="1"/>
        <v xml:space="preserve"> </v>
      </c>
      <c r="S18" s="3" t="s">
        <v>37</v>
      </c>
      <c r="T18" s="85" t="str">
        <f t="shared" ref="T18:T33" si="17">IF(B18&gt;0,K18-L18-J18," ")</f>
        <v xml:space="preserve"> </v>
      </c>
      <c r="U18" s="86" t="str">
        <f t="shared" si="2"/>
        <v xml:space="preserve"> </v>
      </c>
      <c r="V18" s="87" t="str">
        <f t="shared" si="3"/>
        <v xml:space="preserve"> </v>
      </c>
      <c r="W18" s="120"/>
      <c r="X18" s="39" t="str">
        <f>HLOOKUP($T$4,'Data Sheet'!$B$2:$CN$27,4,FALSE)</f>
        <v>P2-3</v>
      </c>
      <c r="Y18" s="89">
        <f t="shared" si="4"/>
        <v>0</v>
      </c>
      <c r="Z18" s="90">
        <f t="shared" si="5"/>
        <v>0</v>
      </c>
      <c r="AA18" s="91">
        <f t="shared" si="6"/>
        <v>0</v>
      </c>
      <c r="AB18" s="90">
        <f t="shared" si="7"/>
        <v>0</v>
      </c>
      <c r="AC18" s="90">
        <f t="shared" si="8"/>
        <v>0</v>
      </c>
      <c r="AD18" s="90">
        <f t="shared" si="15"/>
        <v>0</v>
      </c>
      <c r="AE18" s="135"/>
      <c r="AF18" s="22"/>
      <c r="AG18" s="112">
        <f t="shared" si="16"/>
        <v>0</v>
      </c>
      <c r="AH18" s="17" t="str">
        <f t="shared" si="9"/>
        <v xml:space="preserve"> </v>
      </c>
    </row>
    <row r="19" spans="1:34" ht="12.95" customHeight="1">
      <c r="A19" s="117"/>
      <c r="B19" s="115"/>
      <c r="C19" s="116"/>
      <c r="D19" s="94" t="s">
        <v>37</v>
      </c>
      <c r="E19" s="93"/>
      <c r="F19" s="94" t="s">
        <v>37</v>
      </c>
      <c r="G19" s="93"/>
      <c r="H19" s="83" t="str">
        <f t="shared" si="10"/>
        <v xml:space="preserve"> </v>
      </c>
      <c r="I19" s="83" t="str">
        <f t="shared" si="11"/>
        <v xml:space="preserve"> </v>
      </c>
      <c r="J19" s="111"/>
      <c r="K19" s="118"/>
      <c r="L19" s="93"/>
      <c r="M19" s="82">
        <f t="shared" si="0"/>
        <v>0</v>
      </c>
      <c r="N19" s="84">
        <f t="shared" si="12"/>
        <v>0</v>
      </c>
      <c r="O19" s="48" t="str">
        <f t="shared" si="13"/>
        <v xml:space="preserve"> </v>
      </c>
      <c r="P19" s="115" t="s">
        <v>57</v>
      </c>
      <c r="Q19" s="193" t="str">
        <f t="shared" si="14"/>
        <v xml:space="preserve"> </v>
      </c>
      <c r="R19" s="85" t="str">
        <f t="shared" si="1"/>
        <v xml:space="preserve"> </v>
      </c>
      <c r="S19" s="3" t="s">
        <v>37</v>
      </c>
      <c r="T19" s="85" t="str">
        <f t="shared" si="17"/>
        <v xml:space="preserve"> </v>
      </c>
      <c r="U19" s="86" t="str">
        <f t="shared" si="2"/>
        <v xml:space="preserve"> </v>
      </c>
      <c r="V19" s="87" t="str">
        <f t="shared" si="3"/>
        <v xml:space="preserve"> </v>
      </c>
      <c r="W19" s="120"/>
      <c r="X19" s="39" t="str">
        <f>HLOOKUP($T$4,'Data Sheet'!$B$2:$CN$27,5,FALSE)</f>
        <v>P2-4</v>
      </c>
      <c r="Y19" s="89">
        <f t="shared" si="4"/>
        <v>0</v>
      </c>
      <c r="Z19" s="90">
        <f t="shared" si="5"/>
        <v>0</v>
      </c>
      <c r="AA19" s="91">
        <f t="shared" si="6"/>
        <v>0</v>
      </c>
      <c r="AB19" s="90">
        <f t="shared" si="7"/>
        <v>0</v>
      </c>
      <c r="AC19" s="90">
        <f t="shared" si="8"/>
        <v>0</v>
      </c>
      <c r="AD19" s="90">
        <f t="shared" si="15"/>
        <v>0</v>
      </c>
      <c r="AE19" s="135"/>
      <c r="AF19" s="22"/>
      <c r="AG19" s="112">
        <f t="shared" si="16"/>
        <v>0</v>
      </c>
      <c r="AH19" s="17" t="str">
        <f t="shared" si="9"/>
        <v xml:space="preserve"> </v>
      </c>
    </row>
    <row r="20" spans="1:34" ht="12.95" customHeight="1">
      <c r="A20" s="117"/>
      <c r="B20" s="115"/>
      <c r="C20" s="116"/>
      <c r="D20" s="94" t="s">
        <v>37</v>
      </c>
      <c r="E20" s="93"/>
      <c r="F20" s="94" t="s">
        <v>37</v>
      </c>
      <c r="G20" s="93"/>
      <c r="H20" s="83" t="str">
        <f t="shared" si="10"/>
        <v xml:space="preserve"> </v>
      </c>
      <c r="I20" s="83" t="str">
        <f t="shared" si="11"/>
        <v xml:space="preserve"> </v>
      </c>
      <c r="J20" s="111"/>
      <c r="K20" s="118"/>
      <c r="L20" s="93"/>
      <c r="M20" s="82">
        <f t="shared" si="0"/>
        <v>0</v>
      </c>
      <c r="N20" s="84">
        <f t="shared" si="12"/>
        <v>0</v>
      </c>
      <c r="O20" s="48" t="str">
        <f t="shared" si="13"/>
        <v xml:space="preserve"> </v>
      </c>
      <c r="P20" s="115" t="s">
        <v>57</v>
      </c>
      <c r="Q20" s="193" t="str">
        <f t="shared" si="14"/>
        <v xml:space="preserve"> </v>
      </c>
      <c r="R20" s="85" t="str">
        <f t="shared" si="1"/>
        <v xml:space="preserve"> </v>
      </c>
      <c r="S20" s="3" t="s">
        <v>37</v>
      </c>
      <c r="T20" s="85" t="str">
        <f t="shared" si="17"/>
        <v xml:space="preserve"> </v>
      </c>
      <c r="U20" s="86" t="str">
        <f t="shared" si="2"/>
        <v xml:space="preserve"> </v>
      </c>
      <c r="V20" s="87" t="str">
        <f t="shared" si="3"/>
        <v xml:space="preserve"> </v>
      </c>
      <c r="W20" s="120"/>
      <c r="X20" s="39" t="str">
        <f>HLOOKUP($T$4,'Data Sheet'!$B$2:$CN$27,6,FALSE)</f>
        <v>P2-5</v>
      </c>
      <c r="Y20" s="89">
        <f t="shared" si="4"/>
        <v>0</v>
      </c>
      <c r="Z20" s="90">
        <f t="shared" si="5"/>
        <v>0</v>
      </c>
      <c r="AA20" s="91">
        <f t="shared" si="6"/>
        <v>0</v>
      </c>
      <c r="AB20" s="90">
        <f t="shared" si="7"/>
        <v>0</v>
      </c>
      <c r="AC20" s="90">
        <f t="shared" si="8"/>
        <v>0</v>
      </c>
      <c r="AD20" s="90">
        <f t="shared" si="15"/>
        <v>0</v>
      </c>
      <c r="AE20" s="135"/>
      <c r="AF20" s="22"/>
      <c r="AG20" s="112">
        <f t="shared" si="16"/>
        <v>0</v>
      </c>
      <c r="AH20" s="17" t="str">
        <f t="shared" si="9"/>
        <v xml:space="preserve"> </v>
      </c>
    </row>
    <row r="21" spans="1:34" ht="12.95" customHeight="1">
      <c r="A21" s="117"/>
      <c r="B21" s="115"/>
      <c r="C21" s="116"/>
      <c r="D21" s="94" t="s">
        <v>37</v>
      </c>
      <c r="E21" s="93"/>
      <c r="F21" s="94" t="s">
        <v>37</v>
      </c>
      <c r="G21" s="93"/>
      <c r="H21" s="83" t="str">
        <f t="shared" si="10"/>
        <v xml:space="preserve"> </v>
      </c>
      <c r="I21" s="83" t="str">
        <f t="shared" si="11"/>
        <v xml:space="preserve"> </v>
      </c>
      <c r="J21" s="111"/>
      <c r="K21" s="118"/>
      <c r="L21" s="93"/>
      <c r="M21" s="82">
        <f t="shared" si="0"/>
        <v>0</v>
      </c>
      <c r="N21" s="84">
        <f t="shared" si="12"/>
        <v>0</v>
      </c>
      <c r="O21" s="48" t="str">
        <f t="shared" si="13"/>
        <v xml:space="preserve"> </v>
      </c>
      <c r="P21" s="115" t="s">
        <v>57</v>
      </c>
      <c r="Q21" s="193" t="str">
        <f t="shared" si="14"/>
        <v xml:space="preserve"> </v>
      </c>
      <c r="R21" s="85" t="str">
        <f t="shared" si="1"/>
        <v xml:space="preserve"> </v>
      </c>
      <c r="S21" s="3" t="s">
        <v>37</v>
      </c>
      <c r="T21" s="85" t="str">
        <f t="shared" si="17"/>
        <v xml:space="preserve"> </v>
      </c>
      <c r="U21" s="86" t="str">
        <f t="shared" si="2"/>
        <v xml:space="preserve"> </v>
      </c>
      <c r="V21" s="87" t="str">
        <f t="shared" si="3"/>
        <v xml:space="preserve"> </v>
      </c>
      <c r="W21" s="120"/>
      <c r="X21" s="39" t="str">
        <f>HLOOKUP($T$4,'Data Sheet'!$B$2:$CN$27,7,FALSE)</f>
        <v>P2-6</v>
      </c>
      <c r="Y21" s="89">
        <f t="shared" si="4"/>
        <v>0</v>
      </c>
      <c r="Z21" s="90">
        <f t="shared" si="5"/>
        <v>0</v>
      </c>
      <c r="AA21" s="91">
        <f t="shared" si="6"/>
        <v>0</v>
      </c>
      <c r="AB21" s="90">
        <f t="shared" si="7"/>
        <v>0</v>
      </c>
      <c r="AC21" s="90">
        <f t="shared" si="8"/>
        <v>0</v>
      </c>
      <c r="AD21" s="90">
        <f t="shared" si="15"/>
        <v>0</v>
      </c>
      <c r="AE21" s="135"/>
      <c r="AF21" s="22"/>
      <c r="AG21" s="112">
        <f t="shared" si="16"/>
        <v>0</v>
      </c>
      <c r="AH21" s="17" t="str">
        <f t="shared" si="9"/>
        <v xml:space="preserve"> </v>
      </c>
    </row>
    <row r="22" spans="1:34" ht="12.95" customHeight="1">
      <c r="A22" s="117"/>
      <c r="B22" s="115"/>
      <c r="C22" s="116"/>
      <c r="D22" s="94" t="s">
        <v>37</v>
      </c>
      <c r="E22" s="93"/>
      <c r="F22" s="94" t="s">
        <v>37</v>
      </c>
      <c r="G22" s="93"/>
      <c r="H22" s="83" t="str">
        <f t="shared" si="10"/>
        <v xml:space="preserve"> </v>
      </c>
      <c r="I22" s="83" t="str">
        <f t="shared" si="11"/>
        <v xml:space="preserve"> </v>
      </c>
      <c r="J22" s="111"/>
      <c r="K22" s="118"/>
      <c r="L22" s="93"/>
      <c r="M22" s="82">
        <f t="shared" si="0"/>
        <v>0</v>
      </c>
      <c r="N22" s="84">
        <f t="shared" si="12"/>
        <v>0</v>
      </c>
      <c r="O22" s="48" t="str">
        <f t="shared" si="13"/>
        <v xml:space="preserve"> </v>
      </c>
      <c r="P22" s="115" t="s">
        <v>57</v>
      </c>
      <c r="Q22" s="193" t="str">
        <f t="shared" si="14"/>
        <v xml:space="preserve"> </v>
      </c>
      <c r="R22" s="85" t="str">
        <f t="shared" si="1"/>
        <v xml:space="preserve"> </v>
      </c>
      <c r="S22" s="3" t="s">
        <v>37</v>
      </c>
      <c r="T22" s="85" t="str">
        <f t="shared" si="17"/>
        <v xml:space="preserve"> </v>
      </c>
      <c r="U22" s="86" t="str">
        <f t="shared" si="2"/>
        <v xml:space="preserve"> </v>
      </c>
      <c r="V22" s="87" t="str">
        <f t="shared" si="3"/>
        <v xml:space="preserve"> </v>
      </c>
      <c r="W22" s="120"/>
      <c r="X22" s="39" t="str">
        <f>HLOOKUP($T$4,'Data Sheet'!$B$2:$CN$27,8,FALSE)</f>
        <v>P2-7</v>
      </c>
      <c r="Y22" s="89">
        <f t="shared" si="4"/>
        <v>0</v>
      </c>
      <c r="Z22" s="90">
        <f t="shared" si="5"/>
        <v>0</v>
      </c>
      <c r="AA22" s="91">
        <f t="shared" si="6"/>
        <v>0</v>
      </c>
      <c r="AB22" s="90">
        <f t="shared" si="7"/>
        <v>0</v>
      </c>
      <c r="AC22" s="90">
        <f t="shared" si="8"/>
        <v>0</v>
      </c>
      <c r="AD22" s="90">
        <f t="shared" si="15"/>
        <v>0</v>
      </c>
      <c r="AE22" s="135"/>
      <c r="AF22" s="22"/>
      <c r="AG22" s="112">
        <f t="shared" si="16"/>
        <v>0</v>
      </c>
      <c r="AH22" s="17" t="str">
        <f t="shared" si="9"/>
        <v xml:space="preserve"> </v>
      </c>
    </row>
    <row r="23" spans="1:34" ht="12.95" customHeight="1">
      <c r="A23" s="117"/>
      <c r="B23" s="115"/>
      <c r="C23" s="116"/>
      <c r="D23" s="94" t="s">
        <v>37</v>
      </c>
      <c r="E23" s="93"/>
      <c r="F23" s="94" t="s">
        <v>37</v>
      </c>
      <c r="G23" s="93"/>
      <c r="H23" s="83" t="str">
        <f t="shared" si="10"/>
        <v xml:space="preserve"> </v>
      </c>
      <c r="I23" s="83" t="str">
        <f t="shared" si="11"/>
        <v xml:space="preserve"> </v>
      </c>
      <c r="J23" s="111"/>
      <c r="K23" s="118"/>
      <c r="L23" s="93"/>
      <c r="M23" s="82">
        <f t="shared" si="0"/>
        <v>0</v>
      </c>
      <c r="N23" s="84">
        <f t="shared" si="12"/>
        <v>0</v>
      </c>
      <c r="O23" s="48" t="str">
        <f t="shared" si="13"/>
        <v xml:space="preserve"> </v>
      </c>
      <c r="P23" s="115" t="s">
        <v>57</v>
      </c>
      <c r="Q23" s="193" t="str">
        <f t="shared" si="14"/>
        <v xml:space="preserve"> </v>
      </c>
      <c r="R23" s="85" t="str">
        <f t="shared" si="1"/>
        <v xml:space="preserve"> </v>
      </c>
      <c r="S23" s="3" t="s">
        <v>37</v>
      </c>
      <c r="T23" s="85" t="str">
        <f t="shared" si="17"/>
        <v xml:space="preserve"> </v>
      </c>
      <c r="U23" s="86" t="str">
        <f t="shared" si="2"/>
        <v xml:space="preserve"> </v>
      </c>
      <c r="V23" s="87" t="str">
        <f t="shared" si="3"/>
        <v xml:space="preserve"> </v>
      </c>
      <c r="W23" s="120"/>
      <c r="X23" s="39" t="str">
        <f>HLOOKUP($T$4,'Data Sheet'!$B$2:$CN$27,9,FALSE)</f>
        <v>P2-8</v>
      </c>
      <c r="Y23" s="89">
        <f t="shared" si="4"/>
        <v>0</v>
      </c>
      <c r="Z23" s="90">
        <f t="shared" si="5"/>
        <v>0</v>
      </c>
      <c r="AA23" s="91">
        <f t="shared" si="6"/>
        <v>0</v>
      </c>
      <c r="AB23" s="90">
        <f t="shared" si="7"/>
        <v>0</v>
      </c>
      <c r="AC23" s="90">
        <f t="shared" si="8"/>
        <v>0</v>
      </c>
      <c r="AD23" s="90">
        <f t="shared" si="15"/>
        <v>0</v>
      </c>
      <c r="AE23" s="135"/>
      <c r="AF23" s="22"/>
      <c r="AG23" s="112">
        <f t="shared" si="16"/>
        <v>0</v>
      </c>
      <c r="AH23" s="17" t="str">
        <f t="shared" si="9"/>
        <v xml:space="preserve"> </v>
      </c>
    </row>
    <row r="24" spans="1:34" ht="12.95" customHeight="1">
      <c r="A24" s="117"/>
      <c r="B24" s="115"/>
      <c r="C24" s="116"/>
      <c r="D24" s="94" t="s">
        <v>37</v>
      </c>
      <c r="E24" s="93"/>
      <c r="F24" s="94" t="s">
        <v>37</v>
      </c>
      <c r="G24" s="93"/>
      <c r="H24" s="83" t="str">
        <f t="shared" si="10"/>
        <v xml:space="preserve"> </v>
      </c>
      <c r="I24" s="83" t="str">
        <f t="shared" si="11"/>
        <v xml:space="preserve"> </v>
      </c>
      <c r="J24" s="111"/>
      <c r="K24" s="118"/>
      <c r="L24" s="93"/>
      <c r="M24" s="82">
        <f t="shared" si="0"/>
        <v>0</v>
      </c>
      <c r="N24" s="84">
        <f t="shared" si="12"/>
        <v>0</v>
      </c>
      <c r="O24" s="48" t="str">
        <f t="shared" si="13"/>
        <v xml:space="preserve"> </v>
      </c>
      <c r="P24" s="115" t="s">
        <v>57</v>
      </c>
      <c r="Q24" s="193" t="str">
        <f t="shared" si="14"/>
        <v xml:space="preserve"> </v>
      </c>
      <c r="R24" s="85" t="str">
        <f t="shared" si="1"/>
        <v xml:space="preserve"> </v>
      </c>
      <c r="S24" s="3" t="s">
        <v>37</v>
      </c>
      <c r="T24" s="85" t="str">
        <f t="shared" si="17"/>
        <v xml:space="preserve"> </v>
      </c>
      <c r="U24" s="86" t="str">
        <f t="shared" si="2"/>
        <v xml:space="preserve"> </v>
      </c>
      <c r="V24" s="87" t="str">
        <f t="shared" si="3"/>
        <v xml:space="preserve"> </v>
      </c>
      <c r="W24" s="120"/>
      <c r="X24" s="39" t="str">
        <f>HLOOKUP($T$4,'Data Sheet'!$B$2:$CN$27,10,FALSE)</f>
        <v>P2-9</v>
      </c>
      <c r="Y24" s="89">
        <f t="shared" si="4"/>
        <v>0</v>
      </c>
      <c r="Z24" s="90">
        <f t="shared" si="5"/>
        <v>0</v>
      </c>
      <c r="AA24" s="91">
        <f t="shared" si="6"/>
        <v>0</v>
      </c>
      <c r="AB24" s="90">
        <f t="shared" si="7"/>
        <v>0</v>
      </c>
      <c r="AC24" s="90">
        <f t="shared" si="8"/>
        <v>0</v>
      </c>
      <c r="AD24" s="90">
        <f t="shared" si="15"/>
        <v>0</v>
      </c>
      <c r="AE24" s="135"/>
      <c r="AF24" s="22"/>
      <c r="AG24" s="112">
        <f t="shared" si="16"/>
        <v>0</v>
      </c>
      <c r="AH24" s="17" t="str">
        <f t="shared" si="9"/>
        <v xml:space="preserve"> </v>
      </c>
    </row>
    <row r="25" spans="1:34" ht="12.95" customHeight="1">
      <c r="A25" s="117"/>
      <c r="B25" s="115"/>
      <c r="C25" s="116"/>
      <c r="D25" s="94" t="s">
        <v>37</v>
      </c>
      <c r="E25" s="93"/>
      <c r="F25" s="94" t="s">
        <v>37</v>
      </c>
      <c r="G25" s="93"/>
      <c r="H25" s="83" t="str">
        <f t="shared" si="10"/>
        <v xml:space="preserve"> </v>
      </c>
      <c r="I25" s="83" t="str">
        <f t="shared" si="11"/>
        <v xml:space="preserve"> </v>
      </c>
      <c r="J25" s="111"/>
      <c r="K25" s="118"/>
      <c r="L25" s="93"/>
      <c r="M25" s="82">
        <f t="shared" si="0"/>
        <v>0</v>
      </c>
      <c r="N25" s="84">
        <f t="shared" si="12"/>
        <v>0</v>
      </c>
      <c r="O25" s="48" t="str">
        <f t="shared" si="13"/>
        <v xml:space="preserve"> </v>
      </c>
      <c r="P25" s="115" t="s">
        <v>57</v>
      </c>
      <c r="Q25" s="193" t="str">
        <f t="shared" si="14"/>
        <v xml:space="preserve"> </v>
      </c>
      <c r="R25" s="85" t="str">
        <f t="shared" si="1"/>
        <v xml:space="preserve"> </v>
      </c>
      <c r="S25" s="3" t="s">
        <v>37</v>
      </c>
      <c r="T25" s="85" t="str">
        <f t="shared" si="17"/>
        <v xml:space="preserve"> </v>
      </c>
      <c r="U25" s="86" t="str">
        <f t="shared" si="2"/>
        <v xml:space="preserve"> </v>
      </c>
      <c r="V25" s="87" t="str">
        <f t="shared" si="3"/>
        <v xml:space="preserve"> </v>
      </c>
      <c r="W25" s="120"/>
      <c r="X25" s="39" t="str">
        <f>HLOOKUP($T$4,'Data Sheet'!$B$2:$CN$27,11,FALSE)</f>
        <v>P2-10</v>
      </c>
      <c r="Y25" s="89">
        <f t="shared" si="4"/>
        <v>0</v>
      </c>
      <c r="Z25" s="90">
        <f t="shared" si="5"/>
        <v>0</v>
      </c>
      <c r="AA25" s="91">
        <f t="shared" si="6"/>
        <v>0</v>
      </c>
      <c r="AB25" s="90">
        <f t="shared" si="7"/>
        <v>0</v>
      </c>
      <c r="AC25" s="90">
        <f t="shared" si="8"/>
        <v>0</v>
      </c>
      <c r="AD25" s="90">
        <f t="shared" si="15"/>
        <v>0</v>
      </c>
      <c r="AE25" s="135"/>
      <c r="AF25" s="22"/>
      <c r="AG25" s="112">
        <f t="shared" si="16"/>
        <v>0</v>
      </c>
      <c r="AH25" s="17" t="str">
        <f t="shared" si="9"/>
        <v xml:space="preserve"> </v>
      </c>
    </row>
    <row r="26" spans="1:34" ht="12.95" customHeight="1">
      <c r="A26" s="117"/>
      <c r="B26" s="115"/>
      <c r="C26" s="116"/>
      <c r="D26" s="94" t="s">
        <v>37</v>
      </c>
      <c r="E26" s="93"/>
      <c r="F26" s="94" t="s">
        <v>37</v>
      </c>
      <c r="G26" s="93"/>
      <c r="H26" s="83" t="str">
        <f t="shared" si="10"/>
        <v xml:space="preserve"> </v>
      </c>
      <c r="I26" s="83" t="str">
        <f t="shared" si="11"/>
        <v xml:space="preserve"> </v>
      </c>
      <c r="J26" s="111"/>
      <c r="K26" s="118"/>
      <c r="L26" s="93"/>
      <c r="M26" s="82">
        <f t="shared" si="0"/>
        <v>0</v>
      </c>
      <c r="N26" s="84">
        <f t="shared" si="12"/>
        <v>0</v>
      </c>
      <c r="O26" s="48" t="str">
        <f t="shared" si="13"/>
        <v xml:space="preserve"> </v>
      </c>
      <c r="P26" s="115" t="s">
        <v>57</v>
      </c>
      <c r="Q26" s="193" t="str">
        <f t="shared" si="14"/>
        <v xml:space="preserve"> </v>
      </c>
      <c r="R26" s="85" t="str">
        <f t="shared" si="1"/>
        <v xml:space="preserve"> </v>
      </c>
      <c r="S26" s="3" t="s">
        <v>37</v>
      </c>
      <c r="T26" s="85" t="str">
        <f t="shared" si="17"/>
        <v xml:space="preserve"> </v>
      </c>
      <c r="U26" s="86" t="str">
        <f t="shared" si="2"/>
        <v xml:space="preserve"> </v>
      </c>
      <c r="V26" s="87" t="str">
        <f t="shared" si="3"/>
        <v xml:space="preserve"> </v>
      </c>
      <c r="W26" s="120"/>
      <c r="X26" s="39" t="str">
        <f>HLOOKUP($T$4,'Data Sheet'!$B$2:$CN$27,12,FALSE)</f>
        <v>P2-11</v>
      </c>
      <c r="Y26" s="89">
        <f t="shared" si="4"/>
        <v>0</v>
      </c>
      <c r="Z26" s="90">
        <f t="shared" si="5"/>
        <v>0</v>
      </c>
      <c r="AA26" s="91">
        <f t="shared" si="6"/>
        <v>0</v>
      </c>
      <c r="AB26" s="90">
        <f t="shared" si="7"/>
        <v>0</v>
      </c>
      <c r="AC26" s="90">
        <f t="shared" si="8"/>
        <v>0</v>
      </c>
      <c r="AD26" s="90">
        <f t="shared" si="15"/>
        <v>0</v>
      </c>
      <c r="AE26" s="135"/>
      <c r="AF26" s="22"/>
      <c r="AG26" s="112">
        <f t="shared" si="16"/>
        <v>0</v>
      </c>
      <c r="AH26" s="17" t="str">
        <f t="shared" si="9"/>
        <v xml:space="preserve"> </v>
      </c>
    </row>
    <row r="27" spans="1:34" ht="12.95" customHeight="1">
      <c r="A27" s="117"/>
      <c r="B27" s="115"/>
      <c r="C27" s="116"/>
      <c r="D27" s="94" t="s">
        <v>37</v>
      </c>
      <c r="E27" s="93"/>
      <c r="F27" s="94" t="s">
        <v>37</v>
      </c>
      <c r="G27" s="93"/>
      <c r="H27" s="83" t="str">
        <f t="shared" si="10"/>
        <v xml:space="preserve"> </v>
      </c>
      <c r="I27" s="83" t="str">
        <f t="shared" si="11"/>
        <v xml:space="preserve"> </v>
      </c>
      <c r="J27" s="111"/>
      <c r="K27" s="118"/>
      <c r="L27" s="93"/>
      <c r="M27" s="82">
        <f t="shared" si="0"/>
        <v>0</v>
      </c>
      <c r="N27" s="84">
        <f t="shared" si="12"/>
        <v>0</v>
      </c>
      <c r="O27" s="48" t="str">
        <f t="shared" si="13"/>
        <v xml:space="preserve"> </v>
      </c>
      <c r="P27" s="115" t="s">
        <v>57</v>
      </c>
      <c r="Q27" s="193" t="str">
        <f t="shared" si="14"/>
        <v xml:space="preserve"> </v>
      </c>
      <c r="R27" s="85" t="str">
        <f t="shared" si="1"/>
        <v xml:space="preserve"> </v>
      </c>
      <c r="S27" s="3" t="s">
        <v>37</v>
      </c>
      <c r="T27" s="85" t="str">
        <f t="shared" si="17"/>
        <v xml:space="preserve"> </v>
      </c>
      <c r="U27" s="86" t="str">
        <f t="shared" si="2"/>
        <v xml:space="preserve"> </v>
      </c>
      <c r="V27" s="87" t="str">
        <f t="shared" si="3"/>
        <v xml:space="preserve"> </v>
      </c>
      <c r="W27" s="120"/>
      <c r="X27" s="39" t="str">
        <f>HLOOKUP($T$4,'Data Sheet'!$B$2:$CN$27,13,FALSE)</f>
        <v>P2-12</v>
      </c>
      <c r="Y27" s="89">
        <f t="shared" si="4"/>
        <v>0</v>
      </c>
      <c r="Z27" s="90">
        <f t="shared" si="5"/>
        <v>0</v>
      </c>
      <c r="AA27" s="91">
        <f t="shared" si="6"/>
        <v>0</v>
      </c>
      <c r="AB27" s="90">
        <f t="shared" si="7"/>
        <v>0</v>
      </c>
      <c r="AC27" s="90">
        <f t="shared" si="8"/>
        <v>0</v>
      </c>
      <c r="AD27" s="90">
        <f t="shared" si="15"/>
        <v>0</v>
      </c>
      <c r="AE27" s="135"/>
      <c r="AF27" s="22"/>
      <c r="AG27" s="112">
        <f t="shared" si="16"/>
        <v>0</v>
      </c>
      <c r="AH27" s="17" t="str">
        <f t="shared" si="9"/>
        <v xml:space="preserve"> </v>
      </c>
    </row>
    <row r="28" spans="1:34" ht="12.95" customHeight="1">
      <c r="A28" s="117"/>
      <c r="B28" s="115"/>
      <c r="C28" s="116"/>
      <c r="D28" s="94" t="s">
        <v>37</v>
      </c>
      <c r="E28" s="93"/>
      <c r="F28" s="94" t="s">
        <v>37</v>
      </c>
      <c r="G28" s="93"/>
      <c r="H28" s="83" t="str">
        <f t="shared" si="10"/>
        <v xml:space="preserve"> </v>
      </c>
      <c r="I28" s="83" t="str">
        <f t="shared" si="11"/>
        <v xml:space="preserve"> </v>
      </c>
      <c r="J28" s="111"/>
      <c r="K28" s="118"/>
      <c r="L28" s="93"/>
      <c r="M28" s="82">
        <f t="shared" si="0"/>
        <v>0</v>
      </c>
      <c r="N28" s="84">
        <f t="shared" si="12"/>
        <v>0</v>
      </c>
      <c r="O28" s="48" t="str">
        <f t="shared" si="13"/>
        <v xml:space="preserve"> </v>
      </c>
      <c r="P28" s="115" t="s">
        <v>57</v>
      </c>
      <c r="Q28" s="193" t="str">
        <f t="shared" si="14"/>
        <v xml:space="preserve"> </v>
      </c>
      <c r="R28" s="85" t="str">
        <f t="shared" si="1"/>
        <v xml:space="preserve"> </v>
      </c>
      <c r="S28" s="3" t="s">
        <v>37</v>
      </c>
      <c r="T28" s="85" t="str">
        <f t="shared" si="17"/>
        <v xml:space="preserve"> </v>
      </c>
      <c r="U28" s="86" t="str">
        <f t="shared" si="2"/>
        <v xml:space="preserve"> </v>
      </c>
      <c r="V28" s="87" t="str">
        <f t="shared" si="3"/>
        <v xml:space="preserve"> </v>
      </c>
      <c r="W28" s="120"/>
      <c r="X28" s="39" t="str">
        <f>HLOOKUP($T$4,'Data Sheet'!$B$2:$CN$27,14,FALSE)</f>
        <v>P2-13</v>
      </c>
      <c r="Y28" s="89">
        <f t="shared" si="4"/>
        <v>0</v>
      </c>
      <c r="Z28" s="90">
        <f t="shared" si="5"/>
        <v>0</v>
      </c>
      <c r="AA28" s="91">
        <f t="shared" si="6"/>
        <v>0</v>
      </c>
      <c r="AB28" s="90">
        <f t="shared" si="7"/>
        <v>0</v>
      </c>
      <c r="AC28" s="90">
        <f t="shared" si="8"/>
        <v>0</v>
      </c>
      <c r="AD28" s="90">
        <f t="shared" si="15"/>
        <v>0</v>
      </c>
      <c r="AE28" s="135"/>
      <c r="AF28" s="22"/>
      <c r="AG28" s="112">
        <f t="shared" si="16"/>
        <v>0</v>
      </c>
      <c r="AH28" s="17" t="str">
        <f t="shared" si="9"/>
        <v xml:space="preserve"> </v>
      </c>
    </row>
    <row r="29" spans="1:34" ht="12.95" customHeight="1">
      <c r="A29" s="117"/>
      <c r="B29" s="115"/>
      <c r="C29" s="116"/>
      <c r="D29" s="94" t="s">
        <v>37</v>
      </c>
      <c r="E29" s="93"/>
      <c r="F29" s="94" t="s">
        <v>37</v>
      </c>
      <c r="G29" s="93"/>
      <c r="H29" s="83" t="str">
        <f t="shared" si="10"/>
        <v xml:space="preserve"> </v>
      </c>
      <c r="I29" s="83" t="str">
        <f t="shared" si="11"/>
        <v xml:space="preserve"> </v>
      </c>
      <c r="J29" s="111"/>
      <c r="K29" s="118"/>
      <c r="L29" s="93"/>
      <c r="M29" s="82">
        <f t="shared" si="0"/>
        <v>0</v>
      </c>
      <c r="N29" s="84">
        <f t="shared" si="12"/>
        <v>0</v>
      </c>
      <c r="O29" s="48" t="str">
        <f t="shared" si="13"/>
        <v xml:space="preserve"> </v>
      </c>
      <c r="P29" s="115" t="s">
        <v>57</v>
      </c>
      <c r="Q29" s="193" t="str">
        <f t="shared" si="14"/>
        <v xml:space="preserve"> </v>
      </c>
      <c r="R29" s="85" t="str">
        <f t="shared" si="1"/>
        <v xml:space="preserve"> </v>
      </c>
      <c r="S29" s="3" t="s">
        <v>37</v>
      </c>
      <c r="T29" s="85" t="str">
        <f t="shared" si="17"/>
        <v xml:space="preserve"> </v>
      </c>
      <c r="U29" s="86" t="str">
        <f t="shared" si="2"/>
        <v xml:space="preserve"> </v>
      </c>
      <c r="V29" s="87" t="str">
        <f t="shared" si="3"/>
        <v xml:space="preserve"> </v>
      </c>
      <c r="W29" s="120"/>
      <c r="X29" s="39" t="str">
        <f>HLOOKUP($T$4,'Data Sheet'!$B$2:$CN$27,15,FALSE)</f>
        <v>P2-14</v>
      </c>
      <c r="Y29" s="89">
        <f t="shared" si="4"/>
        <v>0</v>
      </c>
      <c r="Z29" s="90">
        <f t="shared" si="5"/>
        <v>0</v>
      </c>
      <c r="AA29" s="91">
        <f t="shared" si="6"/>
        <v>0</v>
      </c>
      <c r="AB29" s="90">
        <f t="shared" si="7"/>
        <v>0</v>
      </c>
      <c r="AC29" s="90">
        <f t="shared" si="8"/>
        <v>0</v>
      </c>
      <c r="AD29" s="90">
        <f t="shared" si="15"/>
        <v>0</v>
      </c>
      <c r="AE29" s="135"/>
      <c r="AF29" s="22"/>
      <c r="AG29" s="112">
        <f t="shared" si="16"/>
        <v>0</v>
      </c>
      <c r="AH29" s="17" t="str">
        <f t="shared" si="9"/>
        <v xml:space="preserve"> </v>
      </c>
    </row>
    <row r="30" spans="1:34" ht="12.95" customHeight="1">
      <c r="A30" s="117"/>
      <c r="B30" s="115"/>
      <c r="C30" s="116"/>
      <c r="D30" s="94" t="s">
        <v>37</v>
      </c>
      <c r="E30" s="93"/>
      <c r="F30" s="94" t="s">
        <v>37</v>
      </c>
      <c r="G30" s="93"/>
      <c r="H30" s="83" t="str">
        <f t="shared" si="10"/>
        <v xml:space="preserve"> </v>
      </c>
      <c r="I30" s="83" t="str">
        <f t="shared" si="11"/>
        <v xml:space="preserve"> </v>
      </c>
      <c r="J30" s="111"/>
      <c r="K30" s="118"/>
      <c r="L30" s="93"/>
      <c r="M30" s="82">
        <f t="shared" si="0"/>
        <v>0</v>
      </c>
      <c r="N30" s="84">
        <f t="shared" si="12"/>
        <v>0</v>
      </c>
      <c r="O30" s="48" t="str">
        <f t="shared" si="13"/>
        <v xml:space="preserve"> </v>
      </c>
      <c r="P30" s="115" t="s">
        <v>57</v>
      </c>
      <c r="Q30" s="193" t="str">
        <f t="shared" si="14"/>
        <v xml:space="preserve"> </v>
      </c>
      <c r="R30" s="85" t="str">
        <f t="shared" si="1"/>
        <v xml:space="preserve"> </v>
      </c>
      <c r="S30" s="3" t="s">
        <v>37</v>
      </c>
      <c r="T30" s="85" t="str">
        <f t="shared" si="17"/>
        <v xml:space="preserve"> </v>
      </c>
      <c r="U30" s="86" t="str">
        <f t="shared" si="2"/>
        <v xml:space="preserve"> </v>
      </c>
      <c r="V30" s="87" t="str">
        <f t="shared" si="3"/>
        <v xml:space="preserve"> </v>
      </c>
      <c r="W30" s="120"/>
      <c r="X30" s="39" t="str">
        <f>HLOOKUP($T$4,'Data Sheet'!$B$2:$CN$27,16,FALSE)</f>
        <v>P2-15</v>
      </c>
      <c r="Y30" s="89">
        <f t="shared" si="4"/>
        <v>0</v>
      </c>
      <c r="Z30" s="90">
        <f t="shared" si="5"/>
        <v>0</v>
      </c>
      <c r="AA30" s="91">
        <f t="shared" si="6"/>
        <v>0</v>
      </c>
      <c r="AB30" s="90">
        <f t="shared" si="7"/>
        <v>0</v>
      </c>
      <c r="AC30" s="90">
        <f t="shared" si="8"/>
        <v>0</v>
      </c>
      <c r="AD30" s="90">
        <f t="shared" si="15"/>
        <v>0</v>
      </c>
      <c r="AE30" s="135"/>
      <c r="AF30" s="22"/>
      <c r="AG30" s="112">
        <f t="shared" si="16"/>
        <v>0</v>
      </c>
      <c r="AH30" s="17" t="str">
        <f t="shared" si="9"/>
        <v xml:space="preserve"> </v>
      </c>
    </row>
    <row r="31" spans="1:34" ht="12.95" customHeight="1">
      <c r="A31" s="117"/>
      <c r="B31" s="115"/>
      <c r="C31" s="116"/>
      <c r="D31" s="94" t="s">
        <v>37</v>
      </c>
      <c r="E31" s="93"/>
      <c r="F31" s="94" t="s">
        <v>37</v>
      </c>
      <c r="G31" s="93"/>
      <c r="H31" s="83" t="str">
        <f t="shared" si="10"/>
        <v xml:space="preserve"> </v>
      </c>
      <c r="I31" s="83" t="str">
        <f t="shared" si="11"/>
        <v xml:space="preserve"> </v>
      </c>
      <c r="J31" s="111"/>
      <c r="K31" s="118"/>
      <c r="L31" s="93"/>
      <c r="M31" s="82">
        <f t="shared" si="0"/>
        <v>0</v>
      </c>
      <c r="N31" s="84">
        <f t="shared" si="12"/>
        <v>0</v>
      </c>
      <c r="O31" s="48" t="str">
        <f t="shared" si="13"/>
        <v xml:space="preserve"> </v>
      </c>
      <c r="P31" s="115" t="s">
        <v>57</v>
      </c>
      <c r="Q31" s="193" t="str">
        <f t="shared" si="14"/>
        <v xml:space="preserve"> </v>
      </c>
      <c r="R31" s="85" t="str">
        <f t="shared" si="1"/>
        <v xml:space="preserve"> </v>
      </c>
      <c r="S31" s="3" t="s">
        <v>37</v>
      </c>
      <c r="T31" s="85" t="str">
        <f t="shared" si="17"/>
        <v xml:space="preserve"> </v>
      </c>
      <c r="U31" s="86" t="str">
        <f t="shared" si="2"/>
        <v xml:space="preserve"> </v>
      </c>
      <c r="V31" s="87" t="str">
        <f t="shared" si="3"/>
        <v xml:space="preserve"> </v>
      </c>
      <c r="W31" s="120"/>
      <c r="X31" s="39" t="str">
        <f>HLOOKUP($T$4,'Data Sheet'!$B$2:$CN$27,17,FALSE)</f>
        <v>P2-16</v>
      </c>
      <c r="Y31" s="89">
        <f t="shared" si="4"/>
        <v>0</v>
      </c>
      <c r="Z31" s="90">
        <f t="shared" si="5"/>
        <v>0</v>
      </c>
      <c r="AA31" s="91">
        <f t="shared" si="6"/>
        <v>0</v>
      </c>
      <c r="AB31" s="90">
        <f t="shared" si="7"/>
        <v>0</v>
      </c>
      <c r="AC31" s="90">
        <f t="shared" si="8"/>
        <v>0</v>
      </c>
      <c r="AD31" s="90">
        <f t="shared" si="15"/>
        <v>0</v>
      </c>
      <c r="AE31" s="135"/>
      <c r="AF31" s="22"/>
      <c r="AG31" s="112">
        <f t="shared" si="16"/>
        <v>0</v>
      </c>
      <c r="AH31" s="17" t="str">
        <f t="shared" si="9"/>
        <v xml:space="preserve"> </v>
      </c>
    </row>
    <row r="32" spans="1:34" ht="12.95" customHeight="1">
      <c r="A32" s="117"/>
      <c r="B32" s="115"/>
      <c r="C32" s="116"/>
      <c r="D32" s="94" t="s">
        <v>37</v>
      </c>
      <c r="E32" s="93"/>
      <c r="F32" s="94" t="s">
        <v>37</v>
      </c>
      <c r="G32" s="93"/>
      <c r="H32" s="83" t="str">
        <f t="shared" si="10"/>
        <v xml:space="preserve"> </v>
      </c>
      <c r="I32" s="83" t="str">
        <f t="shared" si="11"/>
        <v xml:space="preserve"> </v>
      </c>
      <c r="J32" s="111"/>
      <c r="K32" s="118"/>
      <c r="L32" s="93"/>
      <c r="M32" s="82">
        <f t="shared" si="0"/>
        <v>0</v>
      </c>
      <c r="N32" s="84">
        <f t="shared" si="12"/>
        <v>0</v>
      </c>
      <c r="O32" s="48" t="str">
        <f t="shared" si="13"/>
        <v xml:space="preserve"> </v>
      </c>
      <c r="P32" s="115" t="s">
        <v>57</v>
      </c>
      <c r="Q32" s="193" t="str">
        <f t="shared" si="14"/>
        <v xml:space="preserve"> </v>
      </c>
      <c r="R32" s="85" t="str">
        <f t="shared" si="1"/>
        <v xml:space="preserve"> </v>
      </c>
      <c r="S32" s="3" t="s">
        <v>37</v>
      </c>
      <c r="T32" s="85" t="str">
        <f t="shared" si="17"/>
        <v xml:space="preserve"> </v>
      </c>
      <c r="U32" s="86" t="str">
        <f t="shared" si="2"/>
        <v xml:space="preserve"> </v>
      </c>
      <c r="V32" s="87" t="str">
        <f t="shared" si="3"/>
        <v xml:space="preserve"> </v>
      </c>
      <c r="W32" s="120"/>
      <c r="X32" s="39" t="str">
        <f>HLOOKUP($T$4,'Data Sheet'!$B$2:$CN$27,18,FALSE)</f>
        <v>P2-17</v>
      </c>
      <c r="Y32" s="89">
        <f t="shared" si="4"/>
        <v>0</v>
      </c>
      <c r="Z32" s="90">
        <f t="shared" si="5"/>
        <v>0</v>
      </c>
      <c r="AA32" s="91">
        <f t="shared" si="6"/>
        <v>0</v>
      </c>
      <c r="AB32" s="90">
        <f t="shared" si="7"/>
        <v>0</v>
      </c>
      <c r="AC32" s="90">
        <f t="shared" si="8"/>
        <v>0</v>
      </c>
      <c r="AD32" s="90">
        <f t="shared" si="15"/>
        <v>0</v>
      </c>
      <c r="AE32" s="135"/>
      <c r="AF32" s="22"/>
      <c r="AG32" s="112">
        <f t="shared" si="16"/>
        <v>0</v>
      </c>
      <c r="AH32" s="17" t="str">
        <f t="shared" si="9"/>
        <v xml:space="preserve"> </v>
      </c>
    </row>
    <row r="33" spans="1:34" ht="12.95" customHeight="1" thickBot="1">
      <c r="A33" s="138"/>
      <c r="B33" s="118"/>
      <c r="C33" s="116"/>
      <c r="D33" s="94" t="s">
        <v>37</v>
      </c>
      <c r="E33" s="93"/>
      <c r="F33" s="94" t="s">
        <v>37</v>
      </c>
      <c r="G33" s="93"/>
      <c r="H33" s="139" t="str">
        <f t="shared" si="10"/>
        <v xml:space="preserve"> </v>
      </c>
      <c r="I33" s="139" t="str">
        <f t="shared" si="11"/>
        <v xml:space="preserve"> </v>
      </c>
      <c r="J33" s="140"/>
      <c r="K33" s="118"/>
      <c r="L33" s="93"/>
      <c r="M33" s="141">
        <f t="shared" si="0"/>
        <v>0</v>
      </c>
      <c r="N33" s="142">
        <f t="shared" si="12"/>
        <v>0</v>
      </c>
      <c r="O33" s="48" t="str">
        <f t="shared" si="13"/>
        <v xml:space="preserve"> </v>
      </c>
      <c r="P33" s="118" t="s">
        <v>57</v>
      </c>
      <c r="Q33" s="193" t="str">
        <f t="shared" si="14"/>
        <v xml:space="preserve"> </v>
      </c>
      <c r="R33" s="85" t="str">
        <f t="shared" si="1"/>
        <v xml:space="preserve"> </v>
      </c>
      <c r="S33" s="3" t="s">
        <v>37</v>
      </c>
      <c r="T33" s="85" t="str">
        <f t="shared" si="17"/>
        <v xml:space="preserve"> </v>
      </c>
      <c r="U33" s="86" t="str">
        <f t="shared" si="2"/>
        <v xml:space="preserve"> </v>
      </c>
      <c r="V33" s="87" t="str">
        <f t="shared" si="3"/>
        <v xml:space="preserve"> </v>
      </c>
      <c r="W33" s="143"/>
      <c r="X33" s="39" t="str">
        <f>HLOOKUP($T$4,'Data Sheet'!$B$2:$CN$27,19,FALSE)</f>
        <v>P2-18</v>
      </c>
      <c r="Y33" s="89">
        <f t="shared" si="4"/>
        <v>0</v>
      </c>
      <c r="Z33" s="90">
        <f t="shared" si="5"/>
        <v>0</v>
      </c>
      <c r="AA33" s="91">
        <f t="shared" si="6"/>
        <v>0</v>
      </c>
      <c r="AB33" s="90">
        <f t="shared" si="7"/>
        <v>0</v>
      </c>
      <c r="AC33" s="90">
        <f t="shared" si="8"/>
        <v>0</v>
      </c>
      <c r="AD33" s="90">
        <f t="shared" si="15"/>
        <v>0</v>
      </c>
      <c r="AE33" s="135"/>
      <c r="AF33" s="22"/>
      <c r="AG33" s="112">
        <f t="shared" si="16"/>
        <v>0</v>
      </c>
      <c r="AH33" s="17" t="str">
        <f t="shared" si="9"/>
        <v xml:space="preserve"> </v>
      </c>
    </row>
    <row r="34" spans="1:34" ht="12.95" customHeight="1">
      <c r="A34" s="149"/>
      <c r="B34" s="151"/>
      <c r="C34" s="263" t="s">
        <v>177</v>
      </c>
      <c r="D34" s="263"/>
      <c r="E34" s="263"/>
      <c r="F34" s="263"/>
      <c r="G34" s="263"/>
      <c r="H34" s="155"/>
      <c r="I34" s="156"/>
      <c r="J34" s="156"/>
      <c r="K34" s="156"/>
      <c r="L34" s="156"/>
      <c r="M34" s="156"/>
      <c r="N34" s="156"/>
      <c r="O34" s="156"/>
      <c r="P34" s="157"/>
      <c r="Q34" s="158"/>
      <c r="R34" s="153">
        <v>4</v>
      </c>
      <c r="S34" s="154" t="s">
        <v>37</v>
      </c>
      <c r="T34" s="148">
        <v>30</v>
      </c>
      <c r="U34" s="145"/>
      <c r="V34" s="230" t="str">
        <f>IF(B34&gt;0,0.3," ")</f>
        <v xml:space="preserve"> </v>
      </c>
      <c r="W34" s="111"/>
      <c r="X34" s="39" t="str">
        <f>HLOOKUP($T$4,'Data Sheet'!$B$2:$CN$27,20,FALSE)</f>
        <v>P2-19</v>
      </c>
      <c r="Y34" s="89">
        <f t="shared" si="4"/>
        <v>0</v>
      </c>
      <c r="Z34" s="90">
        <f t="shared" si="5"/>
        <v>0</v>
      </c>
      <c r="AA34" s="91">
        <f t="shared" si="6"/>
        <v>0</v>
      </c>
      <c r="AB34" s="90">
        <f t="shared" si="7"/>
        <v>0</v>
      </c>
      <c r="AC34" s="90">
        <f t="shared" si="8"/>
        <v>0</v>
      </c>
      <c r="AD34" s="90">
        <f t="shared" si="15"/>
        <v>0</v>
      </c>
      <c r="AE34" s="135"/>
      <c r="AF34" s="22"/>
      <c r="AG34" s="112">
        <f t="shared" si="16"/>
        <v>0</v>
      </c>
      <c r="AH34" s="17" t="str">
        <f t="shared" si="9"/>
        <v xml:space="preserve"> </v>
      </c>
    </row>
    <row r="35" spans="1:34" ht="12.95" customHeight="1" thickBot="1">
      <c r="A35" s="150"/>
      <c r="B35" s="152"/>
      <c r="C35" s="264" t="s">
        <v>177</v>
      </c>
      <c r="D35" s="264"/>
      <c r="E35" s="264"/>
      <c r="F35" s="264"/>
      <c r="G35" s="264"/>
      <c r="H35" s="159"/>
      <c r="I35" s="160"/>
      <c r="J35" s="160"/>
      <c r="K35" s="160"/>
      <c r="L35" s="160"/>
      <c r="M35" s="160"/>
      <c r="N35" s="160"/>
      <c r="O35" s="160"/>
      <c r="P35" s="161"/>
      <c r="Q35" s="162"/>
      <c r="R35" s="165">
        <v>4</v>
      </c>
      <c r="S35" s="166" t="s">
        <v>37</v>
      </c>
      <c r="T35" s="147">
        <v>24</v>
      </c>
      <c r="U35" s="88"/>
      <c r="V35" s="230" t="str">
        <f>IF(B35&gt;0,0.3," ")</f>
        <v xml:space="preserve"> </v>
      </c>
      <c r="W35" s="146"/>
      <c r="X35" s="39" t="str">
        <f>HLOOKUP($T$4,'Data Sheet'!$B$2:$CN$27,21,FALSE)</f>
        <v>P2-20</v>
      </c>
      <c r="Y35" s="89">
        <f t="shared" si="4"/>
        <v>0</v>
      </c>
      <c r="Z35" s="90">
        <f t="shared" si="5"/>
        <v>0</v>
      </c>
      <c r="AA35" s="91">
        <f t="shared" si="6"/>
        <v>0</v>
      </c>
      <c r="AB35" s="90">
        <f t="shared" si="7"/>
        <v>0</v>
      </c>
      <c r="AC35" s="90">
        <f t="shared" si="8"/>
        <v>0</v>
      </c>
      <c r="AD35" s="90">
        <f t="shared" si="15"/>
        <v>0</v>
      </c>
      <c r="AE35" s="135"/>
      <c r="AF35" s="23"/>
      <c r="AG35" s="112">
        <f t="shared" si="16"/>
        <v>0</v>
      </c>
      <c r="AH35" s="17" t="str">
        <f t="shared" si="9"/>
        <v xml:space="preserve"> </v>
      </c>
    </row>
    <row r="36" spans="1:34" ht="15" customHeight="1" thickBot="1">
      <c r="A36" s="92"/>
      <c r="B36" s="133">
        <f>SUM(B34:B35)</f>
        <v>0</v>
      </c>
      <c r="C36" s="93" t="s">
        <v>178</v>
      </c>
      <c r="D36" s="94"/>
      <c r="E36" s="93"/>
      <c r="F36" s="94"/>
      <c r="G36" s="93"/>
      <c r="H36" s="93"/>
      <c r="I36" s="93"/>
      <c r="J36" s="93"/>
      <c r="K36" s="93"/>
      <c r="L36" s="261" t="s">
        <v>176</v>
      </c>
      <c r="M36" s="261"/>
      <c r="N36" s="262"/>
      <c r="O36" s="144">
        <f>SUM(O16:O35)</f>
        <v>0</v>
      </c>
      <c r="P36" s="93"/>
      <c r="Q36" s="93"/>
      <c r="R36" s="93"/>
      <c r="S36" s="94"/>
      <c r="T36" s="93"/>
      <c r="U36" s="93"/>
      <c r="V36" s="194">
        <f>SUM(V16:V35)</f>
        <v>0</v>
      </c>
      <c r="W36" s="93"/>
      <c r="Y36" s="6">
        <f t="shared" ref="Y36:AF36" si="18">SUM(Y16:Y35)</f>
        <v>0</v>
      </c>
      <c r="Z36" s="6">
        <f t="shared" si="18"/>
        <v>0</v>
      </c>
      <c r="AA36" s="6">
        <f t="shared" si="18"/>
        <v>0</v>
      </c>
      <c r="AB36" s="6">
        <f t="shared" si="18"/>
        <v>0</v>
      </c>
      <c r="AC36" s="6">
        <f t="shared" si="18"/>
        <v>0</v>
      </c>
      <c r="AD36" s="6">
        <f t="shared" si="18"/>
        <v>0</v>
      </c>
      <c r="AE36" s="6">
        <f t="shared" si="18"/>
        <v>0</v>
      </c>
      <c r="AF36" s="6">
        <f t="shared" si="18"/>
        <v>0</v>
      </c>
      <c r="AG36" s="46">
        <f>SUM(Y36:AF36)</f>
        <v>0</v>
      </c>
      <c r="AH36" s="10" t="s">
        <v>54</v>
      </c>
    </row>
    <row r="37" spans="1:34">
      <c r="A37" s="92"/>
      <c r="B37" s="131"/>
      <c r="C37" s="93"/>
      <c r="D37" s="94"/>
      <c r="E37" s="93"/>
      <c r="F37" s="94"/>
      <c r="G37" s="93"/>
      <c r="H37" s="93"/>
      <c r="I37" s="93"/>
      <c r="J37" s="92" t="s">
        <v>24</v>
      </c>
      <c r="K37" s="281"/>
      <c r="L37" s="281"/>
      <c r="M37" s="281"/>
      <c r="N37" s="281"/>
      <c r="O37" s="281"/>
      <c r="P37" s="93"/>
      <c r="Q37" s="93"/>
      <c r="R37" s="93"/>
      <c r="S37" s="94"/>
      <c r="T37" s="93"/>
      <c r="U37" s="93"/>
      <c r="V37" s="259" t="str">
        <f>IF(V9=TRUE,"Make Tie Backs"," ")</f>
        <v xml:space="preserve"> </v>
      </c>
      <c r="W37" s="259"/>
      <c r="Y37" s="221"/>
      <c r="Z37" s="229"/>
      <c r="AE37" s="6"/>
      <c r="AF37" s="6"/>
      <c r="AG37" s="6"/>
      <c r="AH37" s="196"/>
    </row>
    <row r="38" spans="1:34">
      <c r="A38" s="266" t="s">
        <v>25</v>
      </c>
      <c r="B38" s="267"/>
      <c r="C38" s="266" t="str">
        <f>'Cubicle Worksheet'!C38</f>
        <v>Steve</v>
      </c>
      <c r="D38" s="263"/>
      <c r="E38" s="263"/>
      <c r="F38" s="263"/>
      <c r="G38" s="267"/>
      <c r="H38" s="93"/>
      <c r="I38" s="93"/>
      <c r="J38" s="93"/>
      <c r="K38" s="251"/>
      <c r="L38" s="251"/>
      <c r="M38" s="251"/>
      <c r="N38" s="251"/>
      <c r="O38" s="251"/>
      <c r="P38" s="93"/>
      <c r="Q38" s="95">
        <v>1</v>
      </c>
      <c r="R38" s="93"/>
      <c r="S38" s="94"/>
      <c r="T38" s="93"/>
      <c r="U38" s="93"/>
      <c r="V38" s="259"/>
      <c r="W38" s="259"/>
      <c r="AE38" s="11"/>
      <c r="AF38" s="225"/>
      <c r="AG38" s="6"/>
      <c r="AH38" s="11"/>
    </row>
    <row r="39" spans="1:34">
      <c r="A39" s="92"/>
      <c r="B39" s="93"/>
      <c r="C39" s="93"/>
      <c r="D39" s="94"/>
      <c r="E39" s="93"/>
      <c r="F39" s="94"/>
      <c r="G39" s="93"/>
      <c r="H39" s="93"/>
      <c r="I39" s="93"/>
      <c r="J39" s="93"/>
      <c r="K39" s="251"/>
      <c r="L39" s="251"/>
      <c r="M39" s="251"/>
      <c r="N39" s="251"/>
      <c r="O39" s="251"/>
      <c r="P39" s="93"/>
      <c r="Q39" s="93"/>
      <c r="R39" s="93"/>
      <c r="S39" s="94"/>
      <c r="T39" s="93"/>
      <c r="U39" s="93"/>
      <c r="V39" s="93"/>
      <c r="W39" s="260" t="str">
        <f>IF(V9=TRUE,B36," ")</f>
        <v xml:space="preserve"> </v>
      </c>
      <c r="Z39" s="1"/>
      <c r="AA39" s="231"/>
      <c r="AE39" s="9"/>
      <c r="AF39" s="226"/>
      <c r="AG39" s="45">
        <f>IF(AG9=TRUE,(AG36-(Z36+AA36)),AG36)</f>
        <v>0</v>
      </c>
      <c r="AH39" t="s">
        <v>334</v>
      </c>
    </row>
    <row r="40" spans="1:34">
      <c r="A40" s="92"/>
      <c r="B40" s="93"/>
      <c r="C40" s="93"/>
      <c r="D40" s="94"/>
      <c r="E40" s="93"/>
      <c r="F40" s="94"/>
      <c r="G40" s="93"/>
      <c r="H40" s="93"/>
      <c r="I40" s="93"/>
      <c r="J40" s="93"/>
      <c r="K40" s="93"/>
      <c r="L40" s="93"/>
      <c r="M40" s="93"/>
      <c r="N40" s="92"/>
      <c r="O40" s="93"/>
      <c r="P40" s="93"/>
      <c r="Q40" s="93"/>
      <c r="R40" s="93"/>
      <c r="S40" s="94"/>
      <c r="T40" s="93"/>
      <c r="U40" s="93"/>
      <c r="V40" s="93"/>
      <c r="W40" s="260"/>
      <c r="AB40" s="168"/>
      <c r="AF40" s="227"/>
      <c r="AG40" s="228"/>
      <c r="AH40" s="11"/>
    </row>
    <row r="41" spans="1:34">
      <c r="A41" s="113" t="b">
        <v>0</v>
      </c>
      <c r="B41" s="93"/>
      <c r="C41" s="93"/>
      <c r="D41" s="94"/>
      <c r="E41" s="93"/>
      <c r="F41" s="94"/>
      <c r="G41" s="93"/>
      <c r="H41" s="93"/>
      <c r="I41" s="93"/>
      <c r="J41" s="93"/>
      <c r="K41" s="93"/>
      <c r="L41" s="93"/>
      <c r="M41" s="93"/>
      <c r="N41" s="92"/>
      <c r="O41" s="93"/>
      <c r="P41" s="93"/>
      <c r="Q41" s="93"/>
      <c r="R41" s="93"/>
      <c r="S41" s="94"/>
      <c r="T41" s="93"/>
      <c r="U41" s="93"/>
      <c r="V41" s="93"/>
      <c r="W41" s="93"/>
      <c r="AF41" s="9"/>
      <c r="AG41" s="6"/>
      <c r="AH41" s="11"/>
    </row>
    <row r="42" spans="1:34">
      <c r="A42" s="92"/>
      <c r="B42" s="93"/>
      <c r="C42" s="93"/>
      <c r="D42" s="94"/>
      <c r="E42" s="93"/>
      <c r="F42" s="94"/>
      <c r="G42" s="93"/>
      <c r="AF42" s="9"/>
    </row>
    <row r="43" spans="1:34">
      <c r="A43" s="7"/>
    </row>
    <row r="44" spans="1:34">
      <c r="A44" s="7"/>
    </row>
    <row r="45" spans="1:34">
      <c r="A45" s="7"/>
      <c r="AF45" s="284"/>
      <c r="AG45" s="284"/>
      <c r="AH45" s="218"/>
    </row>
    <row r="46" spans="1:34">
      <c r="A46" s="137"/>
      <c r="B46" s="282"/>
      <c r="C46" s="282"/>
      <c r="AF46" s="284"/>
      <c r="AG46" s="284"/>
      <c r="AH46" s="218"/>
    </row>
    <row r="47" spans="1:34">
      <c r="A47" s="8"/>
      <c r="B47" s="283"/>
      <c r="C47" s="283"/>
      <c r="AF47" s="284"/>
      <c r="AG47" s="284"/>
      <c r="AH47" s="218"/>
    </row>
    <row r="48" spans="1:34">
      <c r="A48" s="8"/>
      <c r="B48" s="283"/>
      <c r="C48" s="283"/>
      <c r="AF48" s="284"/>
      <c r="AG48" s="284"/>
      <c r="AH48" s="218"/>
    </row>
    <row r="49" spans="1:34">
      <c r="A49" s="8"/>
      <c r="B49" s="283"/>
      <c r="C49" s="283"/>
      <c r="AF49" s="285"/>
      <c r="AG49" s="285"/>
      <c r="AH49" s="219"/>
    </row>
    <row r="50" spans="1:34">
      <c r="A50" s="8"/>
      <c r="B50" s="283"/>
      <c r="C50" s="283"/>
    </row>
    <row r="51" spans="1:34">
      <c r="A51" s="8"/>
      <c r="B51" s="283"/>
      <c r="C51" s="283"/>
    </row>
    <row r="52" spans="1:34">
      <c r="A52" s="8"/>
      <c r="B52" s="283"/>
      <c r="C52" s="283"/>
    </row>
    <row r="53" spans="1:34">
      <c r="A53" s="8"/>
      <c r="B53" s="283"/>
      <c r="C53" s="283"/>
    </row>
    <row r="54" spans="1:34">
      <c r="A54" s="8"/>
      <c r="B54" s="283"/>
      <c r="C54" s="283"/>
    </row>
    <row r="55" spans="1:34">
      <c r="A55" s="8"/>
      <c r="B55" s="283"/>
      <c r="C55" s="283"/>
    </row>
    <row r="56" spans="1:34">
      <c r="A56" s="8"/>
      <c r="B56" s="283"/>
      <c r="C56" s="283"/>
    </row>
    <row r="57" spans="1:34">
      <c r="A57" s="8"/>
      <c r="B57" s="283"/>
      <c r="C57" s="283"/>
    </row>
    <row r="58" spans="1:34">
      <c r="A58" s="8"/>
      <c r="B58" s="283"/>
      <c r="C58" s="283"/>
    </row>
    <row r="59" spans="1:34">
      <c r="A59" s="8"/>
      <c r="B59" s="283"/>
      <c r="C59" s="283"/>
    </row>
    <row r="60" spans="1:34">
      <c r="A60" s="8"/>
      <c r="B60" s="283"/>
      <c r="C60" s="283"/>
    </row>
    <row r="61" spans="1:34">
      <c r="A61" s="8"/>
      <c r="B61" s="283"/>
      <c r="C61" s="283"/>
    </row>
    <row r="62" spans="1:34">
      <c r="A62" s="8"/>
      <c r="B62" s="283"/>
      <c r="C62" s="283"/>
    </row>
    <row r="63" spans="1:34">
      <c r="A63" s="8"/>
      <c r="B63" s="283"/>
      <c r="C63" s="283"/>
    </row>
    <row r="64" spans="1:34">
      <c r="A64" s="7"/>
    </row>
  </sheetData>
  <sheetProtection selectLockedCells="1"/>
  <mergeCells count="58">
    <mergeCell ref="B10:H10"/>
    <mergeCell ref="K10:Q10"/>
    <mergeCell ref="B4:H4"/>
    <mergeCell ref="K4:Q4"/>
    <mergeCell ref="R4:S4"/>
    <mergeCell ref="B5:H5"/>
    <mergeCell ref="K5:Q5"/>
    <mergeCell ref="B6:H6"/>
    <mergeCell ref="K6:Q6"/>
    <mergeCell ref="B8:H8"/>
    <mergeCell ref="K8:Q8"/>
    <mergeCell ref="S8:W8"/>
    <mergeCell ref="B9:H9"/>
    <mergeCell ref="K9:Q9"/>
    <mergeCell ref="C34:G34"/>
    <mergeCell ref="B11:H11"/>
    <mergeCell ref="K11:Q11"/>
    <mergeCell ref="C13:D13"/>
    <mergeCell ref="E13:G13"/>
    <mergeCell ref="K13:L13"/>
    <mergeCell ref="Q13:R13"/>
    <mergeCell ref="S13:W13"/>
    <mergeCell ref="A14:N14"/>
    <mergeCell ref="O14:W14"/>
    <mergeCell ref="C15:G15"/>
    <mergeCell ref="Q15:T15"/>
    <mergeCell ref="C35:G35"/>
    <mergeCell ref="L36:N36"/>
    <mergeCell ref="K37:O37"/>
    <mergeCell ref="V37:W38"/>
    <mergeCell ref="A38:B38"/>
    <mergeCell ref="C38:G38"/>
    <mergeCell ref="K38:O38"/>
    <mergeCell ref="B51:C51"/>
    <mergeCell ref="K39:O39"/>
    <mergeCell ref="W39:W40"/>
    <mergeCell ref="AF45:AG45"/>
    <mergeCell ref="B46:C46"/>
    <mergeCell ref="AF46:AG46"/>
    <mergeCell ref="B47:C47"/>
    <mergeCell ref="AF47:AG47"/>
    <mergeCell ref="B48:C48"/>
    <mergeCell ref="AF48:AG48"/>
    <mergeCell ref="B49:C49"/>
    <mergeCell ref="AF49:AG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</mergeCells>
  <conditionalFormatting sqref="V37:W38">
    <cfRule type="containsText" dxfId="25" priority="5" operator="containsText" text="Make Tie Backs">
      <formula>NOT(ISERROR(SEARCH("Make Tie Backs",V37)))</formula>
    </cfRule>
  </conditionalFormatting>
  <conditionalFormatting sqref="W6">
    <cfRule type="containsBlanks" dxfId="24" priority="1">
      <formula>LEN(TRIM(W6))=0</formula>
    </cfRule>
  </conditionalFormatting>
  <conditionalFormatting sqref="W39:W40">
    <cfRule type="cellIs" dxfId="23" priority="4" operator="greaterThan">
      <formula>0</formula>
    </cfRule>
  </conditionalFormatting>
  <conditionalFormatting sqref="AA11">
    <cfRule type="expression" dxfId="22" priority="3">
      <formula>AA10=TRUE</formula>
    </cfRule>
  </conditionalFormatting>
  <dataValidations count="4">
    <dataValidation type="list" allowBlank="1" showInputMessage="1" showErrorMessage="1" sqref="AB39" xr:uid="{5279F425-93D9-4B4D-86A0-50431369617A}">
      <formula1>$Y$15:$AE$15</formula1>
    </dataValidation>
    <dataValidation type="whole" errorStyle="information" operator="equal" allowBlank="1" showInputMessage="1" showErrorMessage="1" errorTitle="Value Too High" error="Please enter only 1 curtain per line." promptTitle="Only 1" prompt="Please enter only 1 track per line." sqref="B16:B17" xr:uid="{9DF920FA-5397-476A-AC0A-E360302416D9}">
      <formula1>1</formula1>
    </dataValidation>
    <dataValidation type="whole" errorStyle="information" operator="equal" allowBlank="1" showErrorMessage="1" errorTitle="Value Too High" error="Please enter only 1 curtain per line." promptTitle="Only 1" prompt="Please enter only 1 curtain per line." sqref="B18:B33" xr:uid="{0C206A8B-FFB2-4469-966C-4BAB3F37C78A}">
      <formula1>1</formula1>
    </dataValidation>
    <dataValidation type="whole" errorStyle="information" allowBlank="1" showInputMessage="1" showErrorMessage="1" errorTitle="SHIPPING" error="Get with office admin to determine shipping costs." sqref="Q38" xr:uid="{F2C538B6-3AD3-4FAA-9C4F-134C06382DAF}">
      <formula1>0</formula1>
      <formula2>2</formula2>
    </dataValidation>
  </dataValidations>
  <pageMargins left="0.25" right="0.25" top="0.25" bottom="0.25" header="0" footer="0"/>
  <pageSetup orientation="landscape" horizontalDpi="1200" verticalDpi="1200" r:id="rId1"/>
  <headerFooter alignWithMargins="0">
    <oddHeader>&amp;R&amp;9&amp;Z&amp;F</oddHeader>
  </headerFooter>
  <colBreaks count="1" manualBreakCount="1">
    <brk id="24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 altText="">
                <anchor moveWithCells="1">
                  <from>
                    <xdr:col>18</xdr:col>
                    <xdr:colOff>28575</xdr:colOff>
                    <xdr:row>8</xdr:row>
                    <xdr:rowOff>180975</xdr:rowOff>
                  </from>
                  <to>
                    <xdr:col>22</xdr:col>
                    <xdr:colOff>133350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18</xdr:col>
                    <xdr:colOff>28575</xdr:colOff>
                    <xdr:row>9</xdr:row>
                    <xdr:rowOff>171450</xdr:rowOff>
                  </from>
                  <to>
                    <xdr:col>22</xdr:col>
                    <xdr:colOff>1000125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Option Button 3">
              <controlPr defaultSize="0" autoFill="0" autoLine="0" autoPict="0">
                <anchor moveWithCells="1">
                  <from>
                    <xdr:col>16</xdr:col>
                    <xdr:colOff>428625</xdr:colOff>
                    <xdr:row>35</xdr:row>
                    <xdr:rowOff>171450</xdr:rowOff>
                  </from>
                  <to>
                    <xdr:col>21</xdr:col>
                    <xdr:colOff>66675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Option Button 4">
              <controlPr defaultSize="0" autoFill="0" autoLine="0" autoPict="0">
                <anchor moveWithCells="1">
                  <from>
                    <xdr:col>16</xdr:col>
                    <xdr:colOff>428625</xdr:colOff>
                    <xdr:row>36</xdr:row>
                    <xdr:rowOff>171450</xdr:rowOff>
                  </from>
                  <to>
                    <xdr:col>21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Option Button 5">
              <controlPr defaultSize="0" autoFill="0" autoLine="0" autoPict="0">
                <anchor moveWithCells="1">
                  <from>
                    <xdr:col>16</xdr:col>
                    <xdr:colOff>428625</xdr:colOff>
                    <xdr:row>37</xdr:row>
                    <xdr:rowOff>161925</xdr:rowOff>
                  </from>
                  <to>
                    <xdr:col>21</xdr:col>
                    <xdr:colOff>66675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Option Button 6">
              <controlPr defaultSize="0" autoFill="0" autoLine="0" autoPict="0">
                <anchor moveWithCells="1">
                  <from>
                    <xdr:col>16</xdr:col>
                    <xdr:colOff>428625</xdr:colOff>
                    <xdr:row>38</xdr:row>
                    <xdr:rowOff>152400</xdr:rowOff>
                  </from>
                  <to>
                    <xdr:col>21</xdr:col>
                    <xdr:colOff>66675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Group Box 7">
              <controlPr defaultSize="0" autoFill="0" autoPict="0">
                <anchor moveWithCells="1">
                  <from>
                    <xdr:col>16</xdr:col>
                    <xdr:colOff>295275</xdr:colOff>
                    <xdr:row>35</xdr:row>
                    <xdr:rowOff>76200</xdr:rowOff>
                  </from>
                  <to>
                    <xdr:col>20</xdr:col>
                    <xdr:colOff>180975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38</xdr:row>
                    <xdr:rowOff>0</xdr:rowOff>
                  </from>
                  <to>
                    <xdr:col>5</xdr:col>
                    <xdr:colOff>19050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39</xdr:row>
                    <xdr:rowOff>28575</xdr:rowOff>
                  </from>
                  <to>
                    <xdr:col>7</xdr:col>
                    <xdr:colOff>57150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32</xdr:col>
                    <xdr:colOff>47625</xdr:colOff>
                    <xdr:row>8</xdr:row>
                    <xdr:rowOff>104775</xdr:rowOff>
                  </from>
                  <to>
                    <xdr:col>33</xdr:col>
                    <xdr:colOff>581025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18</xdr:col>
                    <xdr:colOff>28575</xdr:colOff>
                    <xdr:row>7</xdr:row>
                    <xdr:rowOff>180975</xdr:rowOff>
                  </from>
                  <to>
                    <xdr:col>22</xdr:col>
                    <xdr:colOff>171450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22</xdr:col>
                    <xdr:colOff>209550</xdr:colOff>
                    <xdr:row>8</xdr:row>
                    <xdr:rowOff>0</xdr:rowOff>
                  </from>
                  <to>
                    <xdr:col>23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123825</xdr:rowOff>
                  </from>
                  <to>
                    <xdr:col>27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33F1A2-B8E3-4D45-B2F5-31B48B0E4C42}">
          <x14:formula1>
            <xm:f>'Data Sheet'!$B$2:$G$2</xm:f>
          </x14:formula1>
          <xm:sqref>T4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E8D1-5B51-4035-BFC8-E127F38793AC}">
  <dimension ref="A1:S293"/>
  <sheetViews>
    <sheetView showGridLines="0" showZeros="0" view="pageBreakPreview" topLeftCell="A192" zoomScaleNormal="100" zoomScaleSheetLayoutView="100" workbookViewId="0">
      <selection activeCell="D235" sqref="D235"/>
    </sheetView>
  </sheetViews>
  <sheetFormatPr defaultColWidth="3.140625" defaultRowHeight="12.75"/>
  <cols>
    <col min="1" max="1" width="6.7109375" style="24" customWidth="1"/>
    <col min="2" max="2" width="8.28515625" style="24" customWidth="1"/>
    <col min="3" max="3" width="11.28515625" style="78" customWidth="1"/>
    <col min="4" max="4" width="8.7109375" style="24" customWidth="1"/>
    <col min="5" max="5" width="5" style="27" customWidth="1"/>
    <col min="6" max="6" width="9" style="29" customWidth="1"/>
    <col min="7" max="7" width="3.42578125" style="27" customWidth="1"/>
    <col min="8" max="8" width="11.85546875" style="29" customWidth="1"/>
    <col min="9" max="9" width="13.7109375" style="27" customWidth="1"/>
    <col min="10" max="10" width="5" style="27" customWidth="1"/>
    <col min="11" max="11" width="5" style="24" customWidth="1"/>
    <col min="12" max="12" width="7.42578125" style="24" customWidth="1"/>
    <col min="13" max="14" width="7.42578125" style="27" customWidth="1"/>
    <col min="15" max="16" width="7.42578125" style="24" customWidth="1"/>
    <col min="17" max="17" width="7.42578125" style="29" customWidth="1"/>
    <col min="18" max="18" width="7.42578125" style="27" customWidth="1"/>
    <col min="19" max="19" width="7.42578125" style="24" customWidth="1"/>
    <col min="20" max="245" width="3.140625" style="24"/>
    <col min="246" max="246" width="11.7109375" style="24" customWidth="1"/>
    <col min="247" max="247" width="7.85546875" style="24" customWidth="1"/>
    <col min="248" max="248" width="2.42578125" style="24" customWidth="1"/>
    <col min="249" max="249" width="4.28515625" style="24" customWidth="1"/>
    <col min="250" max="250" width="2.28515625" style="24" customWidth="1"/>
    <col min="251" max="251" width="11.5703125" style="24" customWidth="1"/>
    <col min="252" max="252" width="3.140625" style="24"/>
    <col min="253" max="253" width="2.7109375" style="24" customWidth="1"/>
    <col min="254" max="254" width="9.28515625" style="24" customWidth="1"/>
    <col min="255" max="255" width="8.85546875" style="24" customWidth="1"/>
    <col min="256" max="256" width="7.5703125" style="24" customWidth="1"/>
    <col min="257" max="257" width="6.140625" style="24" customWidth="1"/>
    <col min="258" max="258" width="5.7109375" style="24" customWidth="1"/>
    <col min="259" max="259" width="11.85546875" style="24" customWidth="1"/>
    <col min="260" max="260" width="11.28515625" style="24" customWidth="1"/>
    <col min="261" max="261" width="2" style="24" customWidth="1"/>
    <col min="262" max="262" width="13" style="24" customWidth="1"/>
    <col min="263" max="263" width="9.7109375" style="24" customWidth="1"/>
    <col min="264" max="264" width="6.28515625" style="24" customWidth="1"/>
    <col min="265" max="265" width="3.140625" style="24"/>
    <col min="266" max="266" width="8.85546875" style="24" customWidth="1"/>
    <col min="267" max="267" width="4.85546875" style="24" customWidth="1"/>
    <col min="268" max="268" width="6.140625" style="24" customWidth="1"/>
    <col min="269" max="269" width="7.140625" style="24" customWidth="1"/>
    <col min="270" max="270" width="11.85546875" style="24" customWidth="1"/>
    <col min="271" max="271" width="12.42578125" style="24" customWidth="1"/>
    <col min="272" max="272" width="2.28515625" style="24" customWidth="1"/>
    <col min="273" max="273" width="13.7109375" style="24" customWidth="1"/>
    <col min="274" max="274" width="8.85546875" style="24" customWidth="1"/>
    <col min="275" max="501" width="3.140625" style="24"/>
    <col min="502" max="502" width="11.7109375" style="24" customWidth="1"/>
    <col min="503" max="503" width="7.85546875" style="24" customWidth="1"/>
    <col min="504" max="504" width="2.42578125" style="24" customWidth="1"/>
    <col min="505" max="505" width="4.28515625" style="24" customWidth="1"/>
    <col min="506" max="506" width="2.28515625" style="24" customWidth="1"/>
    <col min="507" max="507" width="11.5703125" style="24" customWidth="1"/>
    <col min="508" max="508" width="3.140625" style="24"/>
    <col min="509" max="509" width="2.7109375" style="24" customWidth="1"/>
    <col min="510" max="510" width="9.28515625" style="24" customWidth="1"/>
    <col min="511" max="511" width="8.85546875" style="24" customWidth="1"/>
    <col min="512" max="512" width="7.5703125" style="24" customWidth="1"/>
    <col min="513" max="513" width="6.140625" style="24" customWidth="1"/>
    <col min="514" max="514" width="5.7109375" style="24" customWidth="1"/>
    <col min="515" max="515" width="11.85546875" style="24" customWidth="1"/>
    <col min="516" max="516" width="11.28515625" style="24" customWidth="1"/>
    <col min="517" max="517" width="2" style="24" customWidth="1"/>
    <col min="518" max="518" width="13" style="24" customWidth="1"/>
    <col min="519" max="519" width="9.7109375" style="24" customWidth="1"/>
    <col min="520" max="520" width="6.28515625" style="24" customWidth="1"/>
    <col min="521" max="521" width="3.140625" style="24"/>
    <col min="522" max="522" width="8.85546875" style="24" customWidth="1"/>
    <col min="523" max="523" width="4.85546875" style="24" customWidth="1"/>
    <col min="524" max="524" width="6.140625" style="24" customWidth="1"/>
    <col min="525" max="525" width="7.140625" style="24" customWidth="1"/>
    <col min="526" max="526" width="11.85546875" style="24" customWidth="1"/>
    <col min="527" max="527" width="12.42578125" style="24" customWidth="1"/>
    <col min="528" max="528" width="2.28515625" style="24" customWidth="1"/>
    <col min="529" max="529" width="13.7109375" style="24" customWidth="1"/>
    <col min="530" max="530" width="8.85546875" style="24" customWidth="1"/>
    <col min="531" max="757" width="3.140625" style="24"/>
    <col min="758" max="758" width="11.7109375" style="24" customWidth="1"/>
    <col min="759" max="759" width="7.85546875" style="24" customWidth="1"/>
    <col min="760" max="760" width="2.42578125" style="24" customWidth="1"/>
    <col min="761" max="761" width="4.28515625" style="24" customWidth="1"/>
    <col min="762" max="762" width="2.28515625" style="24" customWidth="1"/>
    <col min="763" max="763" width="11.5703125" style="24" customWidth="1"/>
    <col min="764" max="764" width="3.140625" style="24"/>
    <col min="765" max="765" width="2.7109375" style="24" customWidth="1"/>
    <col min="766" max="766" width="9.28515625" style="24" customWidth="1"/>
    <col min="767" max="767" width="8.85546875" style="24" customWidth="1"/>
    <col min="768" max="768" width="7.5703125" style="24" customWidth="1"/>
    <col min="769" max="769" width="6.140625" style="24" customWidth="1"/>
    <col min="770" max="770" width="5.7109375" style="24" customWidth="1"/>
    <col min="771" max="771" width="11.85546875" style="24" customWidth="1"/>
    <col min="772" max="772" width="11.28515625" style="24" customWidth="1"/>
    <col min="773" max="773" width="2" style="24" customWidth="1"/>
    <col min="774" max="774" width="13" style="24" customWidth="1"/>
    <col min="775" max="775" width="9.7109375" style="24" customWidth="1"/>
    <col min="776" max="776" width="6.28515625" style="24" customWidth="1"/>
    <col min="777" max="777" width="3.140625" style="24"/>
    <col min="778" max="778" width="8.85546875" style="24" customWidth="1"/>
    <col min="779" max="779" width="4.85546875" style="24" customWidth="1"/>
    <col min="780" max="780" width="6.140625" style="24" customWidth="1"/>
    <col min="781" max="781" width="7.140625" style="24" customWidth="1"/>
    <col min="782" max="782" width="11.85546875" style="24" customWidth="1"/>
    <col min="783" max="783" width="12.42578125" style="24" customWidth="1"/>
    <col min="784" max="784" width="2.28515625" style="24" customWidth="1"/>
    <col min="785" max="785" width="13.7109375" style="24" customWidth="1"/>
    <col min="786" max="786" width="8.85546875" style="24" customWidth="1"/>
    <col min="787" max="1013" width="3.140625" style="24"/>
    <col min="1014" max="1014" width="11.7109375" style="24" customWidth="1"/>
    <col min="1015" max="1015" width="7.85546875" style="24" customWidth="1"/>
    <col min="1016" max="1016" width="2.42578125" style="24" customWidth="1"/>
    <col min="1017" max="1017" width="4.28515625" style="24" customWidth="1"/>
    <col min="1018" max="1018" width="2.28515625" style="24" customWidth="1"/>
    <col min="1019" max="1019" width="11.5703125" style="24" customWidth="1"/>
    <col min="1020" max="1020" width="3.140625" style="24"/>
    <col min="1021" max="1021" width="2.7109375" style="24" customWidth="1"/>
    <col min="1022" max="1022" width="9.28515625" style="24" customWidth="1"/>
    <col min="1023" max="1023" width="8.85546875" style="24" customWidth="1"/>
    <col min="1024" max="1024" width="7.5703125" style="24" customWidth="1"/>
    <col min="1025" max="1025" width="6.140625" style="24" customWidth="1"/>
    <col min="1026" max="1026" width="5.7109375" style="24" customWidth="1"/>
    <col min="1027" max="1027" width="11.85546875" style="24" customWidth="1"/>
    <col min="1028" max="1028" width="11.28515625" style="24" customWidth="1"/>
    <col min="1029" max="1029" width="2" style="24" customWidth="1"/>
    <col min="1030" max="1030" width="13" style="24" customWidth="1"/>
    <col min="1031" max="1031" width="9.7109375" style="24" customWidth="1"/>
    <col min="1032" max="1032" width="6.28515625" style="24" customWidth="1"/>
    <col min="1033" max="1033" width="3.140625" style="24"/>
    <col min="1034" max="1034" width="8.85546875" style="24" customWidth="1"/>
    <col min="1035" max="1035" width="4.85546875" style="24" customWidth="1"/>
    <col min="1036" max="1036" width="6.140625" style="24" customWidth="1"/>
    <col min="1037" max="1037" width="7.140625" style="24" customWidth="1"/>
    <col min="1038" max="1038" width="11.85546875" style="24" customWidth="1"/>
    <col min="1039" max="1039" width="12.42578125" style="24" customWidth="1"/>
    <col min="1040" max="1040" width="2.28515625" style="24" customWidth="1"/>
    <col min="1041" max="1041" width="13.7109375" style="24" customWidth="1"/>
    <col min="1042" max="1042" width="8.85546875" style="24" customWidth="1"/>
    <col min="1043" max="1269" width="3.140625" style="24"/>
    <col min="1270" max="1270" width="11.7109375" style="24" customWidth="1"/>
    <col min="1271" max="1271" width="7.85546875" style="24" customWidth="1"/>
    <col min="1272" max="1272" width="2.42578125" style="24" customWidth="1"/>
    <col min="1273" max="1273" width="4.28515625" style="24" customWidth="1"/>
    <col min="1274" max="1274" width="2.28515625" style="24" customWidth="1"/>
    <col min="1275" max="1275" width="11.5703125" style="24" customWidth="1"/>
    <col min="1276" max="1276" width="3.140625" style="24"/>
    <col min="1277" max="1277" width="2.7109375" style="24" customWidth="1"/>
    <col min="1278" max="1278" width="9.28515625" style="24" customWidth="1"/>
    <col min="1279" max="1279" width="8.85546875" style="24" customWidth="1"/>
    <col min="1280" max="1280" width="7.5703125" style="24" customWidth="1"/>
    <col min="1281" max="1281" width="6.140625" style="24" customWidth="1"/>
    <col min="1282" max="1282" width="5.7109375" style="24" customWidth="1"/>
    <col min="1283" max="1283" width="11.85546875" style="24" customWidth="1"/>
    <col min="1284" max="1284" width="11.28515625" style="24" customWidth="1"/>
    <col min="1285" max="1285" width="2" style="24" customWidth="1"/>
    <col min="1286" max="1286" width="13" style="24" customWidth="1"/>
    <col min="1287" max="1287" width="9.7109375" style="24" customWidth="1"/>
    <col min="1288" max="1288" width="6.28515625" style="24" customWidth="1"/>
    <col min="1289" max="1289" width="3.140625" style="24"/>
    <col min="1290" max="1290" width="8.85546875" style="24" customWidth="1"/>
    <col min="1291" max="1291" width="4.85546875" style="24" customWidth="1"/>
    <col min="1292" max="1292" width="6.140625" style="24" customWidth="1"/>
    <col min="1293" max="1293" width="7.140625" style="24" customWidth="1"/>
    <col min="1294" max="1294" width="11.85546875" style="24" customWidth="1"/>
    <col min="1295" max="1295" width="12.42578125" style="24" customWidth="1"/>
    <col min="1296" max="1296" width="2.28515625" style="24" customWidth="1"/>
    <col min="1297" max="1297" width="13.7109375" style="24" customWidth="1"/>
    <col min="1298" max="1298" width="8.85546875" style="24" customWidth="1"/>
    <col min="1299" max="1525" width="3.140625" style="24"/>
    <col min="1526" max="1526" width="11.7109375" style="24" customWidth="1"/>
    <col min="1527" max="1527" width="7.85546875" style="24" customWidth="1"/>
    <col min="1528" max="1528" width="2.42578125" style="24" customWidth="1"/>
    <col min="1529" max="1529" width="4.28515625" style="24" customWidth="1"/>
    <col min="1530" max="1530" width="2.28515625" style="24" customWidth="1"/>
    <col min="1531" max="1531" width="11.5703125" style="24" customWidth="1"/>
    <col min="1532" max="1532" width="3.140625" style="24"/>
    <col min="1533" max="1533" width="2.7109375" style="24" customWidth="1"/>
    <col min="1534" max="1534" width="9.28515625" style="24" customWidth="1"/>
    <col min="1535" max="1535" width="8.85546875" style="24" customWidth="1"/>
    <col min="1536" max="1536" width="7.5703125" style="24" customWidth="1"/>
    <col min="1537" max="1537" width="6.140625" style="24" customWidth="1"/>
    <col min="1538" max="1538" width="5.7109375" style="24" customWidth="1"/>
    <col min="1539" max="1539" width="11.85546875" style="24" customWidth="1"/>
    <col min="1540" max="1540" width="11.28515625" style="24" customWidth="1"/>
    <col min="1541" max="1541" width="2" style="24" customWidth="1"/>
    <col min="1542" max="1542" width="13" style="24" customWidth="1"/>
    <col min="1543" max="1543" width="9.7109375" style="24" customWidth="1"/>
    <col min="1544" max="1544" width="6.28515625" style="24" customWidth="1"/>
    <col min="1545" max="1545" width="3.140625" style="24"/>
    <col min="1546" max="1546" width="8.85546875" style="24" customWidth="1"/>
    <col min="1547" max="1547" width="4.85546875" style="24" customWidth="1"/>
    <col min="1548" max="1548" width="6.140625" style="24" customWidth="1"/>
    <col min="1549" max="1549" width="7.140625" style="24" customWidth="1"/>
    <col min="1550" max="1550" width="11.85546875" style="24" customWidth="1"/>
    <col min="1551" max="1551" width="12.42578125" style="24" customWidth="1"/>
    <col min="1552" max="1552" width="2.28515625" style="24" customWidth="1"/>
    <col min="1553" max="1553" width="13.7109375" style="24" customWidth="1"/>
    <col min="1554" max="1554" width="8.85546875" style="24" customWidth="1"/>
    <col min="1555" max="1781" width="3.140625" style="24"/>
    <col min="1782" max="1782" width="11.7109375" style="24" customWidth="1"/>
    <col min="1783" max="1783" width="7.85546875" style="24" customWidth="1"/>
    <col min="1784" max="1784" width="2.42578125" style="24" customWidth="1"/>
    <col min="1785" max="1785" width="4.28515625" style="24" customWidth="1"/>
    <col min="1786" max="1786" width="2.28515625" style="24" customWidth="1"/>
    <col min="1787" max="1787" width="11.5703125" style="24" customWidth="1"/>
    <col min="1788" max="1788" width="3.140625" style="24"/>
    <col min="1789" max="1789" width="2.7109375" style="24" customWidth="1"/>
    <col min="1790" max="1790" width="9.28515625" style="24" customWidth="1"/>
    <col min="1791" max="1791" width="8.85546875" style="24" customWidth="1"/>
    <col min="1792" max="1792" width="7.5703125" style="24" customWidth="1"/>
    <col min="1793" max="1793" width="6.140625" style="24" customWidth="1"/>
    <col min="1794" max="1794" width="5.7109375" style="24" customWidth="1"/>
    <col min="1795" max="1795" width="11.85546875" style="24" customWidth="1"/>
    <col min="1796" max="1796" width="11.28515625" style="24" customWidth="1"/>
    <col min="1797" max="1797" width="2" style="24" customWidth="1"/>
    <col min="1798" max="1798" width="13" style="24" customWidth="1"/>
    <col min="1799" max="1799" width="9.7109375" style="24" customWidth="1"/>
    <col min="1800" max="1800" width="6.28515625" style="24" customWidth="1"/>
    <col min="1801" max="1801" width="3.140625" style="24"/>
    <col min="1802" max="1802" width="8.85546875" style="24" customWidth="1"/>
    <col min="1803" max="1803" width="4.85546875" style="24" customWidth="1"/>
    <col min="1804" max="1804" width="6.140625" style="24" customWidth="1"/>
    <col min="1805" max="1805" width="7.140625" style="24" customWidth="1"/>
    <col min="1806" max="1806" width="11.85546875" style="24" customWidth="1"/>
    <col min="1807" max="1807" width="12.42578125" style="24" customWidth="1"/>
    <col min="1808" max="1808" width="2.28515625" style="24" customWidth="1"/>
    <col min="1809" max="1809" width="13.7109375" style="24" customWidth="1"/>
    <col min="1810" max="1810" width="8.85546875" style="24" customWidth="1"/>
    <col min="1811" max="2037" width="3.140625" style="24"/>
    <col min="2038" max="2038" width="11.7109375" style="24" customWidth="1"/>
    <col min="2039" max="2039" width="7.85546875" style="24" customWidth="1"/>
    <col min="2040" max="2040" width="2.42578125" style="24" customWidth="1"/>
    <col min="2041" max="2041" width="4.28515625" style="24" customWidth="1"/>
    <col min="2042" max="2042" width="2.28515625" style="24" customWidth="1"/>
    <col min="2043" max="2043" width="11.5703125" style="24" customWidth="1"/>
    <col min="2044" max="2044" width="3.140625" style="24"/>
    <col min="2045" max="2045" width="2.7109375" style="24" customWidth="1"/>
    <col min="2046" max="2046" width="9.28515625" style="24" customWidth="1"/>
    <col min="2047" max="2047" width="8.85546875" style="24" customWidth="1"/>
    <col min="2048" max="2048" width="7.5703125" style="24" customWidth="1"/>
    <col min="2049" max="2049" width="6.140625" style="24" customWidth="1"/>
    <col min="2050" max="2050" width="5.7109375" style="24" customWidth="1"/>
    <col min="2051" max="2051" width="11.85546875" style="24" customWidth="1"/>
    <col min="2052" max="2052" width="11.28515625" style="24" customWidth="1"/>
    <col min="2053" max="2053" width="2" style="24" customWidth="1"/>
    <col min="2054" max="2054" width="13" style="24" customWidth="1"/>
    <col min="2055" max="2055" width="9.7109375" style="24" customWidth="1"/>
    <col min="2056" max="2056" width="6.28515625" style="24" customWidth="1"/>
    <col min="2057" max="2057" width="3.140625" style="24"/>
    <col min="2058" max="2058" width="8.85546875" style="24" customWidth="1"/>
    <col min="2059" max="2059" width="4.85546875" style="24" customWidth="1"/>
    <col min="2060" max="2060" width="6.140625" style="24" customWidth="1"/>
    <col min="2061" max="2061" width="7.140625" style="24" customWidth="1"/>
    <col min="2062" max="2062" width="11.85546875" style="24" customWidth="1"/>
    <col min="2063" max="2063" width="12.42578125" style="24" customWidth="1"/>
    <col min="2064" max="2064" width="2.28515625" style="24" customWidth="1"/>
    <col min="2065" max="2065" width="13.7109375" style="24" customWidth="1"/>
    <col min="2066" max="2066" width="8.85546875" style="24" customWidth="1"/>
    <col min="2067" max="2293" width="3.140625" style="24"/>
    <col min="2294" max="2294" width="11.7109375" style="24" customWidth="1"/>
    <col min="2295" max="2295" width="7.85546875" style="24" customWidth="1"/>
    <col min="2296" max="2296" width="2.42578125" style="24" customWidth="1"/>
    <col min="2297" max="2297" width="4.28515625" style="24" customWidth="1"/>
    <col min="2298" max="2298" width="2.28515625" style="24" customWidth="1"/>
    <col min="2299" max="2299" width="11.5703125" style="24" customWidth="1"/>
    <col min="2300" max="2300" width="3.140625" style="24"/>
    <col min="2301" max="2301" width="2.7109375" style="24" customWidth="1"/>
    <col min="2302" max="2302" width="9.28515625" style="24" customWidth="1"/>
    <col min="2303" max="2303" width="8.85546875" style="24" customWidth="1"/>
    <col min="2304" max="2304" width="7.5703125" style="24" customWidth="1"/>
    <col min="2305" max="2305" width="6.140625" style="24" customWidth="1"/>
    <col min="2306" max="2306" width="5.7109375" style="24" customWidth="1"/>
    <col min="2307" max="2307" width="11.85546875" style="24" customWidth="1"/>
    <col min="2308" max="2308" width="11.28515625" style="24" customWidth="1"/>
    <col min="2309" max="2309" width="2" style="24" customWidth="1"/>
    <col min="2310" max="2310" width="13" style="24" customWidth="1"/>
    <col min="2311" max="2311" width="9.7109375" style="24" customWidth="1"/>
    <col min="2312" max="2312" width="6.28515625" style="24" customWidth="1"/>
    <col min="2313" max="2313" width="3.140625" style="24"/>
    <col min="2314" max="2314" width="8.85546875" style="24" customWidth="1"/>
    <col min="2315" max="2315" width="4.85546875" style="24" customWidth="1"/>
    <col min="2316" max="2316" width="6.140625" style="24" customWidth="1"/>
    <col min="2317" max="2317" width="7.140625" style="24" customWidth="1"/>
    <col min="2318" max="2318" width="11.85546875" style="24" customWidth="1"/>
    <col min="2319" max="2319" width="12.42578125" style="24" customWidth="1"/>
    <col min="2320" max="2320" width="2.28515625" style="24" customWidth="1"/>
    <col min="2321" max="2321" width="13.7109375" style="24" customWidth="1"/>
    <col min="2322" max="2322" width="8.85546875" style="24" customWidth="1"/>
    <col min="2323" max="2549" width="3.140625" style="24"/>
    <col min="2550" max="2550" width="11.7109375" style="24" customWidth="1"/>
    <col min="2551" max="2551" width="7.85546875" style="24" customWidth="1"/>
    <col min="2552" max="2552" width="2.42578125" style="24" customWidth="1"/>
    <col min="2553" max="2553" width="4.28515625" style="24" customWidth="1"/>
    <col min="2554" max="2554" width="2.28515625" style="24" customWidth="1"/>
    <col min="2555" max="2555" width="11.5703125" style="24" customWidth="1"/>
    <col min="2556" max="2556" width="3.140625" style="24"/>
    <col min="2557" max="2557" width="2.7109375" style="24" customWidth="1"/>
    <col min="2558" max="2558" width="9.28515625" style="24" customWidth="1"/>
    <col min="2559" max="2559" width="8.85546875" style="24" customWidth="1"/>
    <col min="2560" max="2560" width="7.5703125" style="24" customWidth="1"/>
    <col min="2561" max="2561" width="6.140625" style="24" customWidth="1"/>
    <col min="2562" max="2562" width="5.7109375" style="24" customWidth="1"/>
    <col min="2563" max="2563" width="11.85546875" style="24" customWidth="1"/>
    <col min="2564" max="2564" width="11.28515625" style="24" customWidth="1"/>
    <col min="2565" max="2565" width="2" style="24" customWidth="1"/>
    <col min="2566" max="2566" width="13" style="24" customWidth="1"/>
    <col min="2567" max="2567" width="9.7109375" style="24" customWidth="1"/>
    <col min="2568" max="2568" width="6.28515625" style="24" customWidth="1"/>
    <col min="2569" max="2569" width="3.140625" style="24"/>
    <col min="2570" max="2570" width="8.85546875" style="24" customWidth="1"/>
    <col min="2571" max="2571" width="4.85546875" style="24" customWidth="1"/>
    <col min="2572" max="2572" width="6.140625" style="24" customWidth="1"/>
    <col min="2573" max="2573" width="7.140625" style="24" customWidth="1"/>
    <col min="2574" max="2574" width="11.85546875" style="24" customWidth="1"/>
    <col min="2575" max="2575" width="12.42578125" style="24" customWidth="1"/>
    <col min="2576" max="2576" width="2.28515625" style="24" customWidth="1"/>
    <col min="2577" max="2577" width="13.7109375" style="24" customWidth="1"/>
    <col min="2578" max="2578" width="8.85546875" style="24" customWidth="1"/>
    <col min="2579" max="2805" width="3.140625" style="24"/>
    <col min="2806" max="2806" width="11.7109375" style="24" customWidth="1"/>
    <col min="2807" max="2807" width="7.85546875" style="24" customWidth="1"/>
    <col min="2808" max="2808" width="2.42578125" style="24" customWidth="1"/>
    <col min="2809" max="2809" width="4.28515625" style="24" customWidth="1"/>
    <col min="2810" max="2810" width="2.28515625" style="24" customWidth="1"/>
    <col min="2811" max="2811" width="11.5703125" style="24" customWidth="1"/>
    <col min="2812" max="2812" width="3.140625" style="24"/>
    <col min="2813" max="2813" width="2.7109375" style="24" customWidth="1"/>
    <col min="2814" max="2814" width="9.28515625" style="24" customWidth="1"/>
    <col min="2815" max="2815" width="8.85546875" style="24" customWidth="1"/>
    <col min="2816" max="2816" width="7.5703125" style="24" customWidth="1"/>
    <col min="2817" max="2817" width="6.140625" style="24" customWidth="1"/>
    <col min="2818" max="2818" width="5.7109375" style="24" customWidth="1"/>
    <col min="2819" max="2819" width="11.85546875" style="24" customWidth="1"/>
    <col min="2820" max="2820" width="11.28515625" style="24" customWidth="1"/>
    <col min="2821" max="2821" width="2" style="24" customWidth="1"/>
    <col min="2822" max="2822" width="13" style="24" customWidth="1"/>
    <col min="2823" max="2823" width="9.7109375" style="24" customWidth="1"/>
    <col min="2824" max="2824" width="6.28515625" style="24" customWidth="1"/>
    <col min="2825" max="2825" width="3.140625" style="24"/>
    <col min="2826" max="2826" width="8.85546875" style="24" customWidth="1"/>
    <col min="2827" max="2827" width="4.85546875" style="24" customWidth="1"/>
    <col min="2828" max="2828" width="6.140625" style="24" customWidth="1"/>
    <col min="2829" max="2829" width="7.140625" style="24" customWidth="1"/>
    <col min="2830" max="2830" width="11.85546875" style="24" customWidth="1"/>
    <col min="2831" max="2831" width="12.42578125" style="24" customWidth="1"/>
    <col min="2832" max="2832" width="2.28515625" style="24" customWidth="1"/>
    <col min="2833" max="2833" width="13.7109375" style="24" customWidth="1"/>
    <col min="2834" max="2834" width="8.85546875" style="24" customWidth="1"/>
    <col min="2835" max="3061" width="3.140625" style="24"/>
    <col min="3062" max="3062" width="11.7109375" style="24" customWidth="1"/>
    <col min="3063" max="3063" width="7.85546875" style="24" customWidth="1"/>
    <col min="3064" max="3064" width="2.42578125" style="24" customWidth="1"/>
    <col min="3065" max="3065" width="4.28515625" style="24" customWidth="1"/>
    <col min="3066" max="3066" width="2.28515625" style="24" customWidth="1"/>
    <col min="3067" max="3067" width="11.5703125" style="24" customWidth="1"/>
    <col min="3068" max="3068" width="3.140625" style="24"/>
    <col min="3069" max="3069" width="2.7109375" style="24" customWidth="1"/>
    <col min="3070" max="3070" width="9.28515625" style="24" customWidth="1"/>
    <col min="3071" max="3071" width="8.85546875" style="24" customWidth="1"/>
    <col min="3072" max="3072" width="7.5703125" style="24" customWidth="1"/>
    <col min="3073" max="3073" width="6.140625" style="24" customWidth="1"/>
    <col min="3074" max="3074" width="5.7109375" style="24" customWidth="1"/>
    <col min="3075" max="3075" width="11.85546875" style="24" customWidth="1"/>
    <col min="3076" max="3076" width="11.28515625" style="24" customWidth="1"/>
    <col min="3077" max="3077" width="2" style="24" customWidth="1"/>
    <col min="3078" max="3078" width="13" style="24" customWidth="1"/>
    <col min="3079" max="3079" width="9.7109375" style="24" customWidth="1"/>
    <col min="3080" max="3080" width="6.28515625" style="24" customWidth="1"/>
    <col min="3081" max="3081" width="3.140625" style="24"/>
    <col min="3082" max="3082" width="8.85546875" style="24" customWidth="1"/>
    <col min="3083" max="3083" width="4.85546875" style="24" customWidth="1"/>
    <col min="3084" max="3084" width="6.140625" style="24" customWidth="1"/>
    <col min="3085" max="3085" width="7.140625" style="24" customWidth="1"/>
    <col min="3086" max="3086" width="11.85546875" style="24" customWidth="1"/>
    <col min="3087" max="3087" width="12.42578125" style="24" customWidth="1"/>
    <col min="3088" max="3088" width="2.28515625" style="24" customWidth="1"/>
    <col min="3089" max="3089" width="13.7109375" style="24" customWidth="1"/>
    <col min="3090" max="3090" width="8.85546875" style="24" customWidth="1"/>
    <col min="3091" max="3317" width="3.140625" style="24"/>
    <col min="3318" max="3318" width="11.7109375" style="24" customWidth="1"/>
    <col min="3319" max="3319" width="7.85546875" style="24" customWidth="1"/>
    <col min="3320" max="3320" width="2.42578125" style="24" customWidth="1"/>
    <col min="3321" max="3321" width="4.28515625" style="24" customWidth="1"/>
    <col min="3322" max="3322" width="2.28515625" style="24" customWidth="1"/>
    <col min="3323" max="3323" width="11.5703125" style="24" customWidth="1"/>
    <col min="3324" max="3324" width="3.140625" style="24"/>
    <col min="3325" max="3325" width="2.7109375" style="24" customWidth="1"/>
    <col min="3326" max="3326" width="9.28515625" style="24" customWidth="1"/>
    <col min="3327" max="3327" width="8.85546875" style="24" customWidth="1"/>
    <col min="3328" max="3328" width="7.5703125" style="24" customWidth="1"/>
    <col min="3329" max="3329" width="6.140625" style="24" customWidth="1"/>
    <col min="3330" max="3330" width="5.7109375" style="24" customWidth="1"/>
    <col min="3331" max="3331" width="11.85546875" style="24" customWidth="1"/>
    <col min="3332" max="3332" width="11.28515625" style="24" customWidth="1"/>
    <col min="3333" max="3333" width="2" style="24" customWidth="1"/>
    <col min="3334" max="3334" width="13" style="24" customWidth="1"/>
    <col min="3335" max="3335" width="9.7109375" style="24" customWidth="1"/>
    <col min="3336" max="3336" width="6.28515625" style="24" customWidth="1"/>
    <col min="3337" max="3337" width="3.140625" style="24"/>
    <col min="3338" max="3338" width="8.85546875" style="24" customWidth="1"/>
    <col min="3339" max="3339" width="4.85546875" style="24" customWidth="1"/>
    <col min="3340" max="3340" width="6.140625" style="24" customWidth="1"/>
    <col min="3341" max="3341" width="7.140625" style="24" customWidth="1"/>
    <col min="3342" max="3342" width="11.85546875" style="24" customWidth="1"/>
    <col min="3343" max="3343" width="12.42578125" style="24" customWidth="1"/>
    <col min="3344" max="3344" width="2.28515625" style="24" customWidth="1"/>
    <col min="3345" max="3345" width="13.7109375" style="24" customWidth="1"/>
    <col min="3346" max="3346" width="8.85546875" style="24" customWidth="1"/>
    <col min="3347" max="3573" width="3.140625" style="24"/>
    <col min="3574" max="3574" width="11.7109375" style="24" customWidth="1"/>
    <col min="3575" max="3575" width="7.85546875" style="24" customWidth="1"/>
    <col min="3576" max="3576" width="2.42578125" style="24" customWidth="1"/>
    <col min="3577" max="3577" width="4.28515625" style="24" customWidth="1"/>
    <col min="3578" max="3578" width="2.28515625" style="24" customWidth="1"/>
    <col min="3579" max="3579" width="11.5703125" style="24" customWidth="1"/>
    <col min="3580" max="3580" width="3.140625" style="24"/>
    <col min="3581" max="3581" width="2.7109375" style="24" customWidth="1"/>
    <col min="3582" max="3582" width="9.28515625" style="24" customWidth="1"/>
    <col min="3583" max="3583" width="8.85546875" style="24" customWidth="1"/>
    <col min="3584" max="3584" width="7.5703125" style="24" customWidth="1"/>
    <col min="3585" max="3585" width="6.140625" style="24" customWidth="1"/>
    <col min="3586" max="3586" width="5.7109375" style="24" customWidth="1"/>
    <col min="3587" max="3587" width="11.85546875" style="24" customWidth="1"/>
    <col min="3588" max="3588" width="11.28515625" style="24" customWidth="1"/>
    <col min="3589" max="3589" width="2" style="24" customWidth="1"/>
    <col min="3590" max="3590" width="13" style="24" customWidth="1"/>
    <col min="3591" max="3591" width="9.7109375" style="24" customWidth="1"/>
    <col min="3592" max="3592" width="6.28515625" style="24" customWidth="1"/>
    <col min="3593" max="3593" width="3.140625" style="24"/>
    <col min="3594" max="3594" width="8.85546875" style="24" customWidth="1"/>
    <col min="3595" max="3595" width="4.85546875" style="24" customWidth="1"/>
    <col min="3596" max="3596" width="6.140625" style="24" customWidth="1"/>
    <col min="3597" max="3597" width="7.140625" style="24" customWidth="1"/>
    <col min="3598" max="3598" width="11.85546875" style="24" customWidth="1"/>
    <col min="3599" max="3599" width="12.42578125" style="24" customWidth="1"/>
    <col min="3600" max="3600" width="2.28515625" style="24" customWidth="1"/>
    <col min="3601" max="3601" width="13.7109375" style="24" customWidth="1"/>
    <col min="3602" max="3602" width="8.85546875" style="24" customWidth="1"/>
    <col min="3603" max="3829" width="3.140625" style="24"/>
    <col min="3830" max="3830" width="11.7109375" style="24" customWidth="1"/>
    <col min="3831" max="3831" width="7.85546875" style="24" customWidth="1"/>
    <col min="3832" max="3832" width="2.42578125" style="24" customWidth="1"/>
    <col min="3833" max="3833" width="4.28515625" style="24" customWidth="1"/>
    <col min="3834" max="3834" width="2.28515625" style="24" customWidth="1"/>
    <col min="3835" max="3835" width="11.5703125" style="24" customWidth="1"/>
    <col min="3836" max="3836" width="3.140625" style="24"/>
    <col min="3837" max="3837" width="2.7109375" style="24" customWidth="1"/>
    <col min="3838" max="3838" width="9.28515625" style="24" customWidth="1"/>
    <col min="3839" max="3839" width="8.85546875" style="24" customWidth="1"/>
    <col min="3840" max="3840" width="7.5703125" style="24" customWidth="1"/>
    <col min="3841" max="3841" width="6.140625" style="24" customWidth="1"/>
    <col min="3842" max="3842" width="5.7109375" style="24" customWidth="1"/>
    <col min="3843" max="3843" width="11.85546875" style="24" customWidth="1"/>
    <col min="3844" max="3844" width="11.28515625" style="24" customWidth="1"/>
    <col min="3845" max="3845" width="2" style="24" customWidth="1"/>
    <col min="3846" max="3846" width="13" style="24" customWidth="1"/>
    <col min="3847" max="3847" width="9.7109375" style="24" customWidth="1"/>
    <col min="3848" max="3848" width="6.28515625" style="24" customWidth="1"/>
    <col min="3849" max="3849" width="3.140625" style="24"/>
    <col min="3850" max="3850" width="8.85546875" style="24" customWidth="1"/>
    <col min="3851" max="3851" width="4.85546875" style="24" customWidth="1"/>
    <col min="3852" max="3852" width="6.140625" style="24" customWidth="1"/>
    <col min="3853" max="3853" width="7.140625" style="24" customWidth="1"/>
    <col min="3854" max="3854" width="11.85546875" style="24" customWidth="1"/>
    <col min="3855" max="3855" width="12.42578125" style="24" customWidth="1"/>
    <col min="3856" max="3856" width="2.28515625" style="24" customWidth="1"/>
    <col min="3857" max="3857" width="13.7109375" style="24" customWidth="1"/>
    <col min="3858" max="3858" width="8.85546875" style="24" customWidth="1"/>
    <col min="3859" max="4085" width="3.140625" style="24"/>
    <col min="4086" max="4086" width="11.7109375" style="24" customWidth="1"/>
    <col min="4087" max="4087" width="7.85546875" style="24" customWidth="1"/>
    <col min="4088" max="4088" width="2.42578125" style="24" customWidth="1"/>
    <col min="4089" max="4089" width="4.28515625" style="24" customWidth="1"/>
    <col min="4090" max="4090" width="2.28515625" style="24" customWidth="1"/>
    <col min="4091" max="4091" width="11.5703125" style="24" customWidth="1"/>
    <col min="4092" max="4092" width="3.140625" style="24"/>
    <col min="4093" max="4093" width="2.7109375" style="24" customWidth="1"/>
    <col min="4094" max="4094" width="9.28515625" style="24" customWidth="1"/>
    <col min="4095" max="4095" width="8.85546875" style="24" customWidth="1"/>
    <col min="4096" max="4096" width="7.5703125" style="24" customWidth="1"/>
    <col min="4097" max="4097" width="6.140625" style="24" customWidth="1"/>
    <col min="4098" max="4098" width="5.7109375" style="24" customWidth="1"/>
    <col min="4099" max="4099" width="11.85546875" style="24" customWidth="1"/>
    <col min="4100" max="4100" width="11.28515625" style="24" customWidth="1"/>
    <col min="4101" max="4101" width="2" style="24" customWidth="1"/>
    <col min="4102" max="4102" width="13" style="24" customWidth="1"/>
    <col min="4103" max="4103" width="9.7109375" style="24" customWidth="1"/>
    <col min="4104" max="4104" width="6.28515625" style="24" customWidth="1"/>
    <col min="4105" max="4105" width="3.140625" style="24"/>
    <col min="4106" max="4106" width="8.85546875" style="24" customWidth="1"/>
    <col min="4107" max="4107" width="4.85546875" style="24" customWidth="1"/>
    <col min="4108" max="4108" width="6.140625" style="24" customWidth="1"/>
    <col min="4109" max="4109" width="7.140625" style="24" customWidth="1"/>
    <col min="4110" max="4110" width="11.85546875" style="24" customWidth="1"/>
    <col min="4111" max="4111" width="12.42578125" style="24" customWidth="1"/>
    <col min="4112" max="4112" width="2.28515625" style="24" customWidth="1"/>
    <col min="4113" max="4113" width="13.7109375" style="24" customWidth="1"/>
    <col min="4114" max="4114" width="8.85546875" style="24" customWidth="1"/>
    <col min="4115" max="4341" width="3.140625" style="24"/>
    <col min="4342" max="4342" width="11.7109375" style="24" customWidth="1"/>
    <col min="4343" max="4343" width="7.85546875" style="24" customWidth="1"/>
    <col min="4344" max="4344" width="2.42578125" style="24" customWidth="1"/>
    <col min="4345" max="4345" width="4.28515625" style="24" customWidth="1"/>
    <col min="4346" max="4346" width="2.28515625" style="24" customWidth="1"/>
    <col min="4347" max="4347" width="11.5703125" style="24" customWidth="1"/>
    <col min="4348" max="4348" width="3.140625" style="24"/>
    <col min="4349" max="4349" width="2.7109375" style="24" customWidth="1"/>
    <col min="4350" max="4350" width="9.28515625" style="24" customWidth="1"/>
    <col min="4351" max="4351" width="8.85546875" style="24" customWidth="1"/>
    <col min="4352" max="4352" width="7.5703125" style="24" customWidth="1"/>
    <col min="4353" max="4353" width="6.140625" style="24" customWidth="1"/>
    <col min="4354" max="4354" width="5.7109375" style="24" customWidth="1"/>
    <col min="4355" max="4355" width="11.85546875" style="24" customWidth="1"/>
    <col min="4356" max="4356" width="11.28515625" style="24" customWidth="1"/>
    <col min="4357" max="4357" width="2" style="24" customWidth="1"/>
    <col min="4358" max="4358" width="13" style="24" customWidth="1"/>
    <col min="4359" max="4359" width="9.7109375" style="24" customWidth="1"/>
    <col min="4360" max="4360" width="6.28515625" style="24" customWidth="1"/>
    <col min="4361" max="4361" width="3.140625" style="24"/>
    <col min="4362" max="4362" width="8.85546875" style="24" customWidth="1"/>
    <col min="4363" max="4363" width="4.85546875" style="24" customWidth="1"/>
    <col min="4364" max="4364" width="6.140625" style="24" customWidth="1"/>
    <col min="4365" max="4365" width="7.140625" style="24" customWidth="1"/>
    <col min="4366" max="4366" width="11.85546875" style="24" customWidth="1"/>
    <col min="4367" max="4367" width="12.42578125" style="24" customWidth="1"/>
    <col min="4368" max="4368" width="2.28515625" style="24" customWidth="1"/>
    <col min="4369" max="4369" width="13.7109375" style="24" customWidth="1"/>
    <col min="4370" max="4370" width="8.85546875" style="24" customWidth="1"/>
    <col min="4371" max="4597" width="3.140625" style="24"/>
    <col min="4598" max="4598" width="11.7109375" style="24" customWidth="1"/>
    <col min="4599" max="4599" width="7.85546875" style="24" customWidth="1"/>
    <col min="4600" max="4600" width="2.42578125" style="24" customWidth="1"/>
    <col min="4601" max="4601" width="4.28515625" style="24" customWidth="1"/>
    <col min="4602" max="4602" width="2.28515625" style="24" customWidth="1"/>
    <col min="4603" max="4603" width="11.5703125" style="24" customWidth="1"/>
    <col min="4604" max="4604" width="3.140625" style="24"/>
    <col min="4605" max="4605" width="2.7109375" style="24" customWidth="1"/>
    <col min="4606" max="4606" width="9.28515625" style="24" customWidth="1"/>
    <col min="4607" max="4607" width="8.85546875" style="24" customWidth="1"/>
    <col min="4608" max="4608" width="7.5703125" style="24" customWidth="1"/>
    <col min="4609" max="4609" width="6.140625" style="24" customWidth="1"/>
    <col min="4610" max="4610" width="5.7109375" style="24" customWidth="1"/>
    <col min="4611" max="4611" width="11.85546875" style="24" customWidth="1"/>
    <col min="4612" max="4612" width="11.28515625" style="24" customWidth="1"/>
    <col min="4613" max="4613" width="2" style="24" customWidth="1"/>
    <col min="4614" max="4614" width="13" style="24" customWidth="1"/>
    <col min="4615" max="4615" width="9.7109375" style="24" customWidth="1"/>
    <col min="4616" max="4616" width="6.28515625" style="24" customWidth="1"/>
    <col min="4617" max="4617" width="3.140625" style="24"/>
    <col min="4618" max="4618" width="8.85546875" style="24" customWidth="1"/>
    <col min="4619" max="4619" width="4.85546875" style="24" customWidth="1"/>
    <col min="4620" max="4620" width="6.140625" style="24" customWidth="1"/>
    <col min="4621" max="4621" width="7.140625" style="24" customWidth="1"/>
    <col min="4622" max="4622" width="11.85546875" style="24" customWidth="1"/>
    <col min="4623" max="4623" width="12.42578125" style="24" customWidth="1"/>
    <col min="4624" max="4624" width="2.28515625" style="24" customWidth="1"/>
    <col min="4625" max="4625" width="13.7109375" style="24" customWidth="1"/>
    <col min="4626" max="4626" width="8.85546875" style="24" customWidth="1"/>
    <col min="4627" max="4853" width="3.140625" style="24"/>
    <col min="4854" max="4854" width="11.7109375" style="24" customWidth="1"/>
    <col min="4855" max="4855" width="7.85546875" style="24" customWidth="1"/>
    <col min="4856" max="4856" width="2.42578125" style="24" customWidth="1"/>
    <col min="4857" max="4857" width="4.28515625" style="24" customWidth="1"/>
    <col min="4858" max="4858" width="2.28515625" style="24" customWidth="1"/>
    <col min="4859" max="4859" width="11.5703125" style="24" customWidth="1"/>
    <col min="4860" max="4860" width="3.140625" style="24"/>
    <col min="4861" max="4861" width="2.7109375" style="24" customWidth="1"/>
    <col min="4862" max="4862" width="9.28515625" style="24" customWidth="1"/>
    <col min="4863" max="4863" width="8.85546875" style="24" customWidth="1"/>
    <col min="4864" max="4864" width="7.5703125" style="24" customWidth="1"/>
    <col min="4865" max="4865" width="6.140625" style="24" customWidth="1"/>
    <col min="4866" max="4866" width="5.7109375" style="24" customWidth="1"/>
    <col min="4867" max="4867" width="11.85546875" style="24" customWidth="1"/>
    <col min="4868" max="4868" width="11.28515625" style="24" customWidth="1"/>
    <col min="4869" max="4869" width="2" style="24" customWidth="1"/>
    <col min="4870" max="4870" width="13" style="24" customWidth="1"/>
    <col min="4871" max="4871" width="9.7109375" style="24" customWidth="1"/>
    <col min="4872" max="4872" width="6.28515625" style="24" customWidth="1"/>
    <col min="4873" max="4873" width="3.140625" style="24"/>
    <col min="4874" max="4874" width="8.85546875" style="24" customWidth="1"/>
    <col min="4875" max="4875" width="4.85546875" style="24" customWidth="1"/>
    <col min="4876" max="4876" width="6.140625" style="24" customWidth="1"/>
    <col min="4877" max="4877" width="7.140625" style="24" customWidth="1"/>
    <col min="4878" max="4878" width="11.85546875" style="24" customWidth="1"/>
    <col min="4879" max="4879" width="12.42578125" style="24" customWidth="1"/>
    <col min="4880" max="4880" width="2.28515625" style="24" customWidth="1"/>
    <col min="4881" max="4881" width="13.7109375" style="24" customWidth="1"/>
    <col min="4882" max="4882" width="8.85546875" style="24" customWidth="1"/>
    <col min="4883" max="5109" width="3.140625" style="24"/>
    <col min="5110" max="5110" width="11.7109375" style="24" customWidth="1"/>
    <col min="5111" max="5111" width="7.85546875" style="24" customWidth="1"/>
    <col min="5112" max="5112" width="2.42578125" style="24" customWidth="1"/>
    <col min="5113" max="5113" width="4.28515625" style="24" customWidth="1"/>
    <col min="5114" max="5114" width="2.28515625" style="24" customWidth="1"/>
    <col min="5115" max="5115" width="11.5703125" style="24" customWidth="1"/>
    <col min="5116" max="5116" width="3.140625" style="24"/>
    <col min="5117" max="5117" width="2.7109375" style="24" customWidth="1"/>
    <col min="5118" max="5118" width="9.28515625" style="24" customWidth="1"/>
    <col min="5119" max="5119" width="8.85546875" style="24" customWidth="1"/>
    <col min="5120" max="5120" width="7.5703125" style="24" customWidth="1"/>
    <col min="5121" max="5121" width="6.140625" style="24" customWidth="1"/>
    <col min="5122" max="5122" width="5.7109375" style="24" customWidth="1"/>
    <col min="5123" max="5123" width="11.85546875" style="24" customWidth="1"/>
    <col min="5124" max="5124" width="11.28515625" style="24" customWidth="1"/>
    <col min="5125" max="5125" width="2" style="24" customWidth="1"/>
    <col min="5126" max="5126" width="13" style="24" customWidth="1"/>
    <col min="5127" max="5127" width="9.7109375" style="24" customWidth="1"/>
    <col min="5128" max="5128" width="6.28515625" style="24" customWidth="1"/>
    <col min="5129" max="5129" width="3.140625" style="24"/>
    <col min="5130" max="5130" width="8.85546875" style="24" customWidth="1"/>
    <col min="5131" max="5131" width="4.85546875" style="24" customWidth="1"/>
    <col min="5132" max="5132" width="6.140625" style="24" customWidth="1"/>
    <col min="5133" max="5133" width="7.140625" style="24" customWidth="1"/>
    <col min="5134" max="5134" width="11.85546875" style="24" customWidth="1"/>
    <col min="5135" max="5135" width="12.42578125" style="24" customWidth="1"/>
    <col min="5136" max="5136" width="2.28515625" style="24" customWidth="1"/>
    <col min="5137" max="5137" width="13.7109375" style="24" customWidth="1"/>
    <col min="5138" max="5138" width="8.85546875" style="24" customWidth="1"/>
    <col min="5139" max="5365" width="3.140625" style="24"/>
    <col min="5366" max="5366" width="11.7109375" style="24" customWidth="1"/>
    <col min="5367" max="5367" width="7.85546875" style="24" customWidth="1"/>
    <col min="5368" max="5368" width="2.42578125" style="24" customWidth="1"/>
    <col min="5369" max="5369" width="4.28515625" style="24" customWidth="1"/>
    <col min="5370" max="5370" width="2.28515625" style="24" customWidth="1"/>
    <col min="5371" max="5371" width="11.5703125" style="24" customWidth="1"/>
    <col min="5372" max="5372" width="3.140625" style="24"/>
    <col min="5373" max="5373" width="2.7109375" style="24" customWidth="1"/>
    <col min="5374" max="5374" width="9.28515625" style="24" customWidth="1"/>
    <col min="5375" max="5375" width="8.85546875" style="24" customWidth="1"/>
    <col min="5376" max="5376" width="7.5703125" style="24" customWidth="1"/>
    <col min="5377" max="5377" width="6.140625" style="24" customWidth="1"/>
    <col min="5378" max="5378" width="5.7109375" style="24" customWidth="1"/>
    <col min="5379" max="5379" width="11.85546875" style="24" customWidth="1"/>
    <col min="5380" max="5380" width="11.28515625" style="24" customWidth="1"/>
    <col min="5381" max="5381" width="2" style="24" customWidth="1"/>
    <col min="5382" max="5382" width="13" style="24" customWidth="1"/>
    <col min="5383" max="5383" width="9.7109375" style="24" customWidth="1"/>
    <col min="5384" max="5384" width="6.28515625" style="24" customWidth="1"/>
    <col min="5385" max="5385" width="3.140625" style="24"/>
    <col min="5386" max="5386" width="8.85546875" style="24" customWidth="1"/>
    <col min="5387" max="5387" width="4.85546875" style="24" customWidth="1"/>
    <col min="5388" max="5388" width="6.140625" style="24" customWidth="1"/>
    <col min="5389" max="5389" width="7.140625" style="24" customWidth="1"/>
    <col min="5390" max="5390" width="11.85546875" style="24" customWidth="1"/>
    <col min="5391" max="5391" width="12.42578125" style="24" customWidth="1"/>
    <col min="5392" max="5392" width="2.28515625" style="24" customWidth="1"/>
    <col min="5393" max="5393" width="13.7109375" style="24" customWidth="1"/>
    <col min="5394" max="5394" width="8.85546875" style="24" customWidth="1"/>
    <col min="5395" max="5621" width="3.140625" style="24"/>
    <col min="5622" max="5622" width="11.7109375" style="24" customWidth="1"/>
    <col min="5623" max="5623" width="7.85546875" style="24" customWidth="1"/>
    <col min="5624" max="5624" width="2.42578125" style="24" customWidth="1"/>
    <col min="5625" max="5625" width="4.28515625" style="24" customWidth="1"/>
    <col min="5626" max="5626" width="2.28515625" style="24" customWidth="1"/>
    <col min="5627" max="5627" width="11.5703125" style="24" customWidth="1"/>
    <col min="5628" max="5628" width="3.140625" style="24"/>
    <col min="5629" max="5629" width="2.7109375" style="24" customWidth="1"/>
    <col min="5630" max="5630" width="9.28515625" style="24" customWidth="1"/>
    <col min="5631" max="5631" width="8.85546875" style="24" customWidth="1"/>
    <col min="5632" max="5632" width="7.5703125" style="24" customWidth="1"/>
    <col min="5633" max="5633" width="6.140625" style="24" customWidth="1"/>
    <col min="5634" max="5634" width="5.7109375" style="24" customWidth="1"/>
    <col min="5635" max="5635" width="11.85546875" style="24" customWidth="1"/>
    <col min="5636" max="5636" width="11.28515625" style="24" customWidth="1"/>
    <col min="5637" max="5637" width="2" style="24" customWidth="1"/>
    <col min="5638" max="5638" width="13" style="24" customWidth="1"/>
    <col min="5639" max="5639" width="9.7109375" style="24" customWidth="1"/>
    <col min="5640" max="5640" width="6.28515625" style="24" customWidth="1"/>
    <col min="5641" max="5641" width="3.140625" style="24"/>
    <col min="5642" max="5642" width="8.85546875" style="24" customWidth="1"/>
    <col min="5643" max="5643" width="4.85546875" style="24" customWidth="1"/>
    <col min="5644" max="5644" width="6.140625" style="24" customWidth="1"/>
    <col min="5645" max="5645" width="7.140625" style="24" customWidth="1"/>
    <col min="5646" max="5646" width="11.85546875" style="24" customWidth="1"/>
    <col min="5647" max="5647" width="12.42578125" style="24" customWidth="1"/>
    <col min="5648" max="5648" width="2.28515625" style="24" customWidth="1"/>
    <col min="5649" max="5649" width="13.7109375" style="24" customWidth="1"/>
    <col min="5650" max="5650" width="8.85546875" style="24" customWidth="1"/>
    <col min="5651" max="5877" width="3.140625" style="24"/>
    <col min="5878" max="5878" width="11.7109375" style="24" customWidth="1"/>
    <col min="5879" max="5879" width="7.85546875" style="24" customWidth="1"/>
    <col min="5880" max="5880" width="2.42578125" style="24" customWidth="1"/>
    <col min="5881" max="5881" width="4.28515625" style="24" customWidth="1"/>
    <col min="5882" max="5882" width="2.28515625" style="24" customWidth="1"/>
    <col min="5883" max="5883" width="11.5703125" style="24" customWidth="1"/>
    <col min="5884" max="5884" width="3.140625" style="24"/>
    <col min="5885" max="5885" width="2.7109375" style="24" customWidth="1"/>
    <col min="5886" max="5886" width="9.28515625" style="24" customWidth="1"/>
    <col min="5887" max="5887" width="8.85546875" style="24" customWidth="1"/>
    <col min="5888" max="5888" width="7.5703125" style="24" customWidth="1"/>
    <col min="5889" max="5889" width="6.140625" style="24" customWidth="1"/>
    <col min="5890" max="5890" width="5.7109375" style="24" customWidth="1"/>
    <col min="5891" max="5891" width="11.85546875" style="24" customWidth="1"/>
    <col min="5892" max="5892" width="11.28515625" style="24" customWidth="1"/>
    <col min="5893" max="5893" width="2" style="24" customWidth="1"/>
    <col min="5894" max="5894" width="13" style="24" customWidth="1"/>
    <col min="5895" max="5895" width="9.7109375" style="24" customWidth="1"/>
    <col min="5896" max="5896" width="6.28515625" style="24" customWidth="1"/>
    <col min="5897" max="5897" width="3.140625" style="24"/>
    <col min="5898" max="5898" width="8.85546875" style="24" customWidth="1"/>
    <col min="5899" max="5899" width="4.85546875" style="24" customWidth="1"/>
    <col min="5900" max="5900" width="6.140625" style="24" customWidth="1"/>
    <col min="5901" max="5901" width="7.140625" style="24" customWidth="1"/>
    <col min="5902" max="5902" width="11.85546875" style="24" customWidth="1"/>
    <col min="5903" max="5903" width="12.42578125" style="24" customWidth="1"/>
    <col min="5904" max="5904" width="2.28515625" style="24" customWidth="1"/>
    <col min="5905" max="5905" width="13.7109375" style="24" customWidth="1"/>
    <col min="5906" max="5906" width="8.85546875" style="24" customWidth="1"/>
    <col min="5907" max="6133" width="3.140625" style="24"/>
    <col min="6134" max="6134" width="11.7109375" style="24" customWidth="1"/>
    <col min="6135" max="6135" width="7.85546875" style="24" customWidth="1"/>
    <col min="6136" max="6136" width="2.42578125" style="24" customWidth="1"/>
    <col min="6137" max="6137" width="4.28515625" style="24" customWidth="1"/>
    <col min="6138" max="6138" width="2.28515625" style="24" customWidth="1"/>
    <col min="6139" max="6139" width="11.5703125" style="24" customWidth="1"/>
    <col min="6140" max="6140" width="3.140625" style="24"/>
    <col min="6141" max="6141" width="2.7109375" style="24" customWidth="1"/>
    <col min="6142" max="6142" width="9.28515625" style="24" customWidth="1"/>
    <col min="6143" max="6143" width="8.85546875" style="24" customWidth="1"/>
    <col min="6144" max="6144" width="7.5703125" style="24" customWidth="1"/>
    <col min="6145" max="6145" width="6.140625" style="24" customWidth="1"/>
    <col min="6146" max="6146" width="5.7109375" style="24" customWidth="1"/>
    <col min="6147" max="6147" width="11.85546875" style="24" customWidth="1"/>
    <col min="6148" max="6148" width="11.28515625" style="24" customWidth="1"/>
    <col min="6149" max="6149" width="2" style="24" customWidth="1"/>
    <col min="6150" max="6150" width="13" style="24" customWidth="1"/>
    <col min="6151" max="6151" width="9.7109375" style="24" customWidth="1"/>
    <col min="6152" max="6152" width="6.28515625" style="24" customWidth="1"/>
    <col min="6153" max="6153" width="3.140625" style="24"/>
    <col min="6154" max="6154" width="8.85546875" style="24" customWidth="1"/>
    <col min="6155" max="6155" width="4.85546875" style="24" customWidth="1"/>
    <col min="6156" max="6156" width="6.140625" style="24" customWidth="1"/>
    <col min="6157" max="6157" width="7.140625" style="24" customWidth="1"/>
    <col min="6158" max="6158" width="11.85546875" style="24" customWidth="1"/>
    <col min="6159" max="6159" width="12.42578125" style="24" customWidth="1"/>
    <col min="6160" max="6160" width="2.28515625" style="24" customWidth="1"/>
    <col min="6161" max="6161" width="13.7109375" style="24" customWidth="1"/>
    <col min="6162" max="6162" width="8.85546875" style="24" customWidth="1"/>
    <col min="6163" max="6389" width="3.140625" style="24"/>
    <col min="6390" max="6390" width="11.7109375" style="24" customWidth="1"/>
    <col min="6391" max="6391" width="7.85546875" style="24" customWidth="1"/>
    <col min="6392" max="6392" width="2.42578125" style="24" customWidth="1"/>
    <col min="6393" max="6393" width="4.28515625" style="24" customWidth="1"/>
    <col min="6394" max="6394" width="2.28515625" style="24" customWidth="1"/>
    <col min="6395" max="6395" width="11.5703125" style="24" customWidth="1"/>
    <col min="6396" max="6396" width="3.140625" style="24"/>
    <col min="6397" max="6397" width="2.7109375" style="24" customWidth="1"/>
    <col min="6398" max="6398" width="9.28515625" style="24" customWidth="1"/>
    <col min="6399" max="6399" width="8.85546875" style="24" customWidth="1"/>
    <col min="6400" max="6400" width="7.5703125" style="24" customWidth="1"/>
    <col min="6401" max="6401" width="6.140625" style="24" customWidth="1"/>
    <col min="6402" max="6402" width="5.7109375" style="24" customWidth="1"/>
    <col min="6403" max="6403" width="11.85546875" style="24" customWidth="1"/>
    <col min="6404" max="6404" width="11.28515625" style="24" customWidth="1"/>
    <col min="6405" max="6405" width="2" style="24" customWidth="1"/>
    <col min="6406" max="6406" width="13" style="24" customWidth="1"/>
    <col min="6407" max="6407" width="9.7109375" style="24" customWidth="1"/>
    <col min="6408" max="6408" width="6.28515625" style="24" customWidth="1"/>
    <col min="6409" max="6409" width="3.140625" style="24"/>
    <col min="6410" max="6410" width="8.85546875" style="24" customWidth="1"/>
    <col min="6411" max="6411" width="4.85546875" style="24" customWidth="1"/>
    <col min="6412" max="6412" width="6.140625" style="24" customWidth="1"/>
    <col min="6413" max="6413" width="7.140625" style="24" customWidth="1"/>
    <col min="6414" max="6414" width="11.85546875" style="24" customWidth="1"/>
    <col min="6415" max="6415" width="12.42578125" style="24" customWidth="1"/>
    <col min="6416" max="6416" width="2.28515625" style="24" customWidth="1"/>
    <col min="6417" max="6417" width="13.7109375" style="24" customWidth="1"/>
    <col min="6418" max="6418" width="8.85546875" style="24" customWidth="1"/>
    <col min="6419" max="6645" width="3.140625" style="24"/>
    <col min="6646" max="6646" width="11.7109375" style="24" customWidth="1"/>
    <col min="6647" max="6647" width="7.85546875" style="24" customWidth="1"/>
    <col min="6648" max="6648" width="2.42578125" style="24" customWidth="1"/>
    <col min="6649" max="6649" width="4.28515625" style="24" customWidth="1"/>
    <col min="6650" max="6650" width="2.28515625" style="24" customWidth="1"/>
    <col min="6651" max="6651" width="11.5703125" style="24" customWidth="1"/>
    <col min="6652" max="6652" width="3.140625" style="24"/>
    <col min="6653" max="6653" width="2.7109375" style="24" customWidth="1"/>
    <col min="6654" max="6654" width="9.28515625" style="24" customWidth="1"/>
    <col min="6655" max="6655" width="8.85546875" style="24" customWidth="1"/>
    <col min="6656" max="6656" width="7.5703125" style="24" customWidth="1"/>
    <col min="6657" max="6657" width="6.140625" style="24" customWidth="1"/>
    <col min="6658" max="6658" width="5.7109375" style="24" customWidth="1"/>
    <col min="6659" max="6659" width="11.85546875" style="24" customWidth="1"/>
    <col min="6660" max="6660" width="11.28515625" style="24" customWidth="1"/>
    <col min="6661" max="6661" width="2" style="24" customWidth="1"/>
    <col min="6662" max="6662" width="13" style="24" customWidth="1"/>
    <col min="6663" max="6663" width="9.7109375" style="24" customWidth="1"/>
    <col min="6664" max="6664" width="6.28515625" style="24" customWidth="1"/>
    <col min="6665" max="6665" width="3.140625" style="24"/>
    <col min="6666" max="6666" width="8.85546875" style="24" customWidth="1"/>
    <col min="6667" max="6667" width="4.85546875" style="24" customWidth="1"/>
    <col min="6668" max="6668" width="6.140625" style="24" customWidth="1"/>
    <col min="6669" max="6669" width="7.140625" style="24" customWidth="1"/>
    <col min="6670" max="6670" width="11.85546875" style="24" customWidth="1"/>
    <col min="6671" max="6671" width="12.42578125" style="24" customWidth="1"/>
    <col min="6672" max="6672" width="2.28515625" style="24" customWidth="1"/>
    <col min="6673" max="6673" width="13.7109375" style="24" customWidth="1"/>
    <col min="6674" max="6674" width="8.85546875" style="24" customWidth="1"/>
    <col min="6675" max="6901" width="3.140625" style="24"/>
    <col min="6902" max="6902" width="11.7109375" style="24" customWidth="1"/>
    <col min="6903" max="6903" width="7.85546875" style="24" customWidth="1"/>
    <col min="6904" max="6904" width="2.42578125" style="24" customWidth="1"/>
    <col min="6905" max="6905" width="4.28515625" style="24" customWidth="1"/>
    <col min="6906" max="6906" width="2.28515625" style="24" customWidth="1"/>
    <col min="6907" max="6907" width="11.5703125" style="24" customWidth="1"/>
    <col min="6908" max="6908" width="3.140625" style="24"/>
    <col min="6909" max="6909" width="2.7109375" style="24" customWidth="1"/>
    <col min="6910" max="6910" width="9.28515625" style="24" customWidth="1"/>
    <col min="6911" max="6911" width="8.85546875" style="24" customWidth="1"/>
    <col min="6912" max="6912" width="7.5703125" style="24" customWidth="1"/>
    <col min="6913" max="6913" width="6.140625" style="24" customWidth="1"/>
    <col min="6914" max="6914" width="5.7109375" style="24" customWidth="1"/>
    <col min="6915" max="6915" width="11.85546875" style="24" customWidth="1"/>
    <col min="6916" max="6916" width="11.28515625" style="24" customWidth="1"/>
    <col min="6917" max="6917" width="2" style="24" customWidth="1"/>
    <col min="6918" max="6918" width="13" style="24" customWidth="1"/>
    <col min="6919" max="6919" width="9.7109375" style="24" customWidth="1"/>
    <col min="6920" max="6920" width="6.28515625" style="24" customWidth="1"/>
    <col min="6921" max="6921" width="3.140625" style="24"/>
    <col min="6922" max="6922" width="8.85546875" style="24" customWidth="1"/>
    <col min="6923" max="6923" width="4.85546875" style="24" customWidth="1"/>
    <col min="6924" max="6924" width="6.140625" style="24" customWidth="1"/>
    <col min="6925" max="6925" width="7.140625" style="24" customWidth="1"/>
    <col min="6926" max="6926" width="11.85546875" style="24" customWidth="1"/>
    <col min="6927" max="6927" width="12.42578125" style="24" customWidth="1"/>
    <col min="6928" max="6928" width="2.28515625" style="24" customWidth="1"/>
    <col min="6929" max="6929" width="13.7109375" style="24" customWidth="1"/>
    <col min="6930" max="6930" width="8.85546875" style="24" customWidth="1"/>
    <col min="6931" max="7157" width="3.140625" style="24"/>
    <col min="7158" max="7158" width="11.7109375" style="24" customWidth="1"/>
    <col min="7159" max="7159" width="7.85546875" style="24" customWidth="1"/>
    <col min="7160" max="7160" width="2.42578125" style="24" customWidth="1"/>
    <col min="7161" max="7161" width="4.28515625" style="24" customWidth="1"/>
    <col min="7162" max="7162" width="2.28515625" style="24" customWidth="1"/>
    <col min="7163" max="7163" width="11.5703125" style="24" customWidth="1"/>
    <col min="7164" max="7164" width="3.140625" style="24"/>
    <col min="7165" max="7165" width="2.7109375" style="24" customWidth="1"/>
    <col min="7166" max="7166" width="9.28515625" style="24" customWidth="1"/>
    <col min="7167" max="7167" width="8.85546875" style="24" customWidth="1"/>
    <col min="7168" max="7168" width="7.5703125" style="24" customWidth="1"/>
    <col min="7169" max="7169" width="6.140625" style="24" customWidth="1"/>
    <col min="7170" max="7170" width="5.7109375" style="24" customWidth="1"/>
    <col min="7171" max="7171" width="11.85546875" style="24" customWidth="1"/>
    <col min="7172" max="7172" width="11.28515625" style="24" customWidth="1"/>
    <col min="7173" max="7173" width="2" style="24" customWidth="1"/>
    <col min="7174" max="7174" width="13" style="24" customWidth="1"/>
    <col min="7175" max="7175" width="9.7109375" style="24" customWidth="1"/>
    <col min="7176" max="7176" width="6.28515625" style="24" customWidth="1"/>
    <col min="7177" max="7177" width="3.140625" style="24"/>
    <col min="7178" max="7178" width="8.85546875" style="24" customWidth="1"/>
    <col min="7179" max="7179" width="4.85546875" style="24" customWidth="1"/>
    <col min="7180" max="7180" width="6.140625" style="24" customWidth="1"/>
    <col min="7181" max="7181" width="7.140625" style="24" customWidth="1"/>
    <col min="7182" max="7182" width="11.85546875" style="24" customWidth="1"/>
    <col min="7183" max="7183" width="12.42578125" style="24" customWidth="1"/>
    <col min="7184" max="7184" width="2.28515625" style="24" customWidth="1"/>
    <col min="7185" max="7185" width="13.7109375" style="24" customWidth="1"/>
    <col min="7186" max="7186" width="8.85546875" style="24" customWidth="1"/>
    <col min="7187" max="7413" width="3.140625" style="24"/>
    <col min="7414" max="7414" width="11.7109375" style="24" customWidth="1"/>
    <col min="7415" max="7415" width="7.85546875" style="24" customWidth="1"/>
    <col min="7416" max="7416" width="2.42578125" style="24" customWidth="1"/>
    <col min="7417" max="7417" width="4.28515625" style="24" customWidth="1"/>
    <col min="7418" max="7418" width="2.28515625" style="24" customWidth="1"/>
    <col min="7419" max="7419" width="11.5703125" style="24" customWidth="1"/>
    <col min="7420" max="7420" width="3.140625" style="24"/>
    <col min="7421" max="7421" width="2.7109375" style="24" customWidth="1"/>
    <col min="7422" max="7422" width="9.28515625" style="24" customWidth="1"/>
    <col min="7423" max="7423" width="8.85546875" style="24" customWidth="1"/>
    <col min="7424" max="7424" width="7.5703125" style="24" customWidth="1"/>
    <col min="7425" max="7425" width="6.140625" style="24" customWidth="1"/>
    <col min="7426" max="7426" width="5.7109375" style="24" customWidth="1"/>
    <col min="7427" max="7427" width="11.85546875" style="24" customWidth="1"/>
    <col min="7428" max="7428" width="11.28515625" style="24" customWidth="1"/>
    <col min="7429" max="7429" width="2" style="24" customWidth="1"/>
    <col min="7430" max="7430" width="13" style="24" customWidth="1"/>
    <col min="7431" max="7431" width="9.7109375" style="24" customWidth="1"/>
    <col min="7432" max="7432" width="6.28515625" style="24" customWidth="1"/>
    <col min="7433" max="7433" width="3.140625" style="24"/>
    <col min="7434" max="7434" width="8.85546875" style="24" customWidth="1"/>
    <col min="7435" max="7435" width="4.85546875" style="24" customWidth="1"/>
    <col min="7436" max="7436" width="6.140625" style="24" customWidth="1"/>
    <col min="7437" max="7437" width="7.140625" style="24" customWidth="1"/>
    <col min="7438" max="7438" width="11.85546875" style="24" customWidth="1"/>
    <col min="7439" max="7439" width="12.42578125" style="24" customWidth="1"/>
    <col min="7440" max="7440" width="2.28515625" style="24" customWidth="1"/>
    <col min="7441" max="7441" width="13.7109375" style="24" customWidth="1"/>
    <col min="7442" max="7442" width="8.85546875" style="24" customWidth="1"/>
    <col min="7443" max="7669" width="3.140625" style="24"/>
    <col min="7670" max="7670" width="11.7109375" style="24" customWidth="1"/>
    <col min="7671" max="7671" width="7.85546875" style="24" customWidth="1"/>
    <col min="7672" max="7672" width="2.42578125" style="24" customWidth="1"/>
    <col min="7673" max="7673" width="4.28515625" style="24" customWidth="1"/>
    <col min="7674" max="7674" width="2.28515625" style="24" customWidth="1"/>
    <col min="7675" max="7675" width="11.5703125" style="24" customWidth="1"/>
    <col min="7676" max="7676" width="3.140625" style="24"/>
    <col min="7677" max="7677" width="2.7109375" style="24" customWidth="1"/>
    <col min="7678" max="7678" width="9.28515625" style="24" customWidth="1"/>
    <col min="7679" max="7679" width="8.85546875" style="24" customWidth="1"/>
    <col min="7680" max="7680" width="7.5703125" style="24" customWidth="1"/>
    <col min="7681" max="7681" width="6.140625" style="24" customWidth="1"/>
    <col min="7682" max="7682" width="5.7109375" style="24" customWidth="1"/>
    <col min="7683" max="7683" width="11.85546875" style="24" customWidth="1"/>
    <col min="7684" max="7684" width="11.28515625" style="24" customWidth="1"/>
    <col min="7685" max="7685" width="2" style="24" customWidth="1"/>
    <col min="7686" max="7686" width="13" style="24" customWidth="1"/>
    <col min="7687" max="7687" width="9.7109375" style="24" customWidth="1"/>
    <col min="7688" max="7688" width="6.28515625" style="24" customWidth="1"/>
    <col min="7689" max="7689" width="3.140625" style="24"/>
    <col min="7690" max="7690" width="8.85546875" style="24" customWidth="1"/>
    <col min="7691" max="7691" width="4.85546875" style="24" customWidth="1"/>
    <col min="7692" max="7692" width="6.140625" style="24" customWidth="1"/>
    <col min="7693" max="7693" width="7.140625" style="24" customWidth="1"/>
    <col min="7694" max="7694" width="11.85546875" style="24" customWidth="1"/>
    <col min="7695" max="7695" width="12.42578125" style="24" customWidth="1"/>
    <col min="7696" max="7696" width="2.28515625" style="24" customWidth="1"/>
    <col min="7697" max="7697" width="13.7109375" style="24" customWidth="1"/>
    <col min="7698" max="7698" width="8.85546875" style="24" customWidth="1"/>
    <col min="7699" max="7925" width="3.140625" style="24"/>
    <col min="7926" max="7926" width="11.7109375" style="24" customWidth="1"/>
    <col min="7927" max="7927" width="7.85546875" style="24" customWidth="1"/>
    <col min="7928" max="7928" width="2.42578125" style="24" customWidth="1"/>
    <col min="7929" max="7929" width="4.28515625" style="24" customWidth="1"/>
    <col min="7930" max="7930" width="2.28515625" style="24" customWidth="1"/>
    <col min="7931" max="7931" width="11.5703125" style="24" customWidth="1"/>
    <col min="7932" max="7932" width="3.140625" style="24"/>
    <col min="7933" max="7933" width="2.7109375" style="24" customWidth="1"/>
    <col min="7934" max="7934" width="9.28515625" style="24" customWidth="1"/>
    <col min="7935" max="7935" width="8.85546875" style="24" customWidth="1"/>
    <col min="7936" max="7936" width="7.5703125" style="24" customWidth="1"/>
    <col min="7937" max="7937" width="6.140625" style="24" customWidth="1"/>
    <col min="7938" max="7938" width="5.7109375" style="24" customWidth="1"/>
    <col min="7939" max="7939" width="11.85546875" style="24" customWidth="1"/>
    <col min="7940" max="7940" width="11.28515625" style="24" customWidth="1"/>
    <col min="7941" max="7941" width="2" style="24" customWidth="1"/>
    <col min="7942" max="7942" width="13" style="24" customWidth="1"/>
    <col min="7943" max="7943" width="9.7109375" style="24" customWidth="1"/>
    <col min="7944" max="7944" width="6.28515625" style="24" customWidth="1"/>
    <col min="7945" max="7945" width="3.140625" style="24"/>
    <col min="7946" max="7946" width="8.85546875" style="24" customWidth="1"/>
    <col min="7947" max="7947" width="4.85546875" style="24" customWidth="1"/>
    <col min="7948" max="7948" width="6.140625" style="24" customWidth="1"/>
    <col min="7949" max="7949" width="7.140625" style="24" customWidth="1"/>
    <col min="7950" max="7950" width="11.85546875" style="24" customWidth="1"/>
    <col min="7951" max="7951" width="12.42578125" style="24" customWidth="1"/>
    <col min="7952" max="7952" width="2.28515625" style="24" customWidth="1"/>
    <col min="7953" max="7953" width="13.7109375" style="24" customWidth="1"/>
    <col min="7954" max="7954" width="8.85546875" style="24" customWidth="1"/>
    <col min="7955" max="8181" width="3.140625" style="24"/>
    <col min="8182" max="8182" width="11.7109375" style="24" customWidth="1"/>
    <col min="8183" max="8183" width="7.85546875" style="24" customWidth="1"/>
    <col min="8184" max="8184" width="2.42578125" style="24" customWidth="1"/>
    <col min="8185" max="8185" width="4.28515625" style="24" customWidth="1"/>
    <col min="8186" max="8186" width="2.28515625" style="24" customWidth="1"/>
    <col min="8187" max="8187" width="11.5703125" style="24" customWidth="1"/>
    <col min="8188" max="8188" width="3.140625" style="24"/>
    <col min="8189" max="8189" width="2.7109375" style="24" customWidth="1"/>
    <col min="8190" max="8190" width="9.28515625" style="24" customWidth="1"/>
    <col min="8191" max="8191" width="8.85546875" style="24" customWidth="1"/>
    <col min="8192" max="8192" width="7.5703125" style="24" customWidth="1"/>
    <col min="8193" max="8193" width="6.140625" style="24" customWidth="1"/>
    <col min="8194" max="8194" width="5.7109375" style="24" customWidth="1"/>
    <col min="8195" max="8195" width="11.85546875" style="24" customWidth="1"/>
    <col min="8196" max="8196" width="11.28515625" style="24" customWidth="1"/>
    <col min="8197" max="8197" width="2" style="24" customWidth="1"/>
    <col min="8198" max="8198" width="13" style="24" customWidth="1"/>
    <col min="8199" max="8199" width="9.7109375" style="24" customWidth="1"/>
    <col min="8200" max="8200" width="6.28515625" style="24" customWidth="1"/>
    <col min="8201" max="8201" width="3.140625" style="24"/>
    <col min="8202" max="8202" width="8.85546875" style="24" customWidth="1"/>
    <col min="8203" max="8203" width="4.85546875" style="24" customWidth="1"/>
    <col min="8204" max="8204" width="6.140625" style="24" customWidth="1"/>
    <col min="8205" max="8205" width="7.140625" style="24" customWidth="1"/>
    <col min="8206" max="8206" width="11.85546875" style="24" customWidth="1"/>
    <col min="8207" max="8207" width="12.42578125" style="24" customWidth="1"/>
    <col min="8208" max="8208" width="2.28515625" style="24" customWidth="1"/>
    <col min="8209" max="8209" width="13.7109375" style="24" customWidth="1"/>
    <col min="8210" max="8210" width="8.85546875" style="24" customWidth="1"/>
    <col min="8211" max="8437" width="3.140625" style="24"/>
    <col min="8438" max="8438" width="11.7109375" style="24" customWidth="1"/>
    <col min="8439" max="8439" width="7.85546875" style="24" customWidth="1"/>
    <col min="8440" max="8440" width="2.42578125" style="24" customWidth="1"/>
    <col min="8441" max="8441" width="4.28515625" style="24" customWidth="1"/>
    <col min="8442" max="8442" width="2.28515625" style="24" customWidth="1"/>
    <col min="8443" max="8443" width="11.5703125" style="24" customWidth="1"/>
    <col min="8444" max="8444" width="3.140625" style="24"/>
    <col min="8445" max="8445" width="2.7109375" style="24" customWidth="1"/>
    <col min="8446" max="8446" width="9.28515625" style="24" customWidth="1"/>
    <col min="8447" max="8447" width="8.85546875" style="24" customWidth="1"/>
    <col min="8448" max="8448" width="7.5703125" style="24" customWidth="1"/>
    <col min="8449" max="8449" width="6.140625" style="24" customWidth="1"/>
    <col min="8450" max="8450" width="5.7109375" style="24" customWidth="1"/>
    <col min="8451" max="8451" width="11.85546875" style="24" customWidth="1"/>
    <col min="8452" max="8452" width="11.28515625" style="24" customWidth="1"/>
    <col min="8453" max="8453" width="2" style="24" customWidth="1"/>
    <col min="8454" max="8454" width="13" style="24" customWidth="1"/>
    <col min="8455" max="8455" width="9.7109375" style="24" customWidth="1"/>
    <col min="8456" max="8456" width="6.28515625" style="24" customWidth="1"/>
    <col min="8457" max="8457" width="3.140625" style="24"/>
    <col min="8458" max="8458" width="8.85546875" style="24" customWidth="1"/>
    <col min="8459" max="8459" width="4.85546875" style="24" customWidth="1"/>
    <col min="8460" max="8460" width="6.140625" style="24" customWidth="1"/>
    <col min="8461" max="8461" width="7.140625" style="24" customWidth="1"/>
    <col min="8462" max="8462" width="11.85546875" style="24" customWidth="1"/>
    <col min="8463" max="8463" width="12.42578125" style="24" customWidth="1"/>
    <col min="8464" max="8464" width="2.28515625" style="24" customWidth="1"/>
    <col min="8465" max="8465" width="13.7109375" style="24" customWidth="1"/>
    <col min="8466" max="8466" width="8.85546875" style="24" customWidth="1"/>
    <col min="8467" max="8693" width="3.140625" style="24"/>
    <col min="8694" max="8694" width="11.7109375" style="24" customWidth="1"/>
    <col min="8695" max="8695" width="7.85546875" style="24" customWidth="1"/>
    <col min="8696" max="8696" width="2.42578125" style="24" customWidth="1"/>
    <col min="8697" max="8697" width="4.28515625" style="24" customWidth="1"/>
    <col min="8698" max="8698" width="2.28515625" style="24" customWidth="1"/>
    <col min="8699" max="8699" width="11.5703125" style="24" customWidth="1"/>
    <col min="8700" max="8700" width="3.140625" style="24"/>
    <col min="8701" max="8701" width="2.7109375" style="24" customWidth="1"/>
    <col min="8702" max="8702" width="9.28515625" style="24" customWidth="1"/>
    <col min="8703" max="8703" width="8.85546875" style="24" customWidth="1"/>
    <col min="8704" max="8704" width="7.5703125" style="24" customWidth="1"/>
    <col min="8705" max="8705" width="6.140625" style="24" customWidth="1"/>
    <col min="8706" max="8706" width="5.7109375" style="24" customWidth="1"/>
    <col min="8707" max="8707" width="11.85546875" style="24" customWidth="1"/>
    <col min="8708" max="8708" width="11.28515625" style="24" customWidth="1"/>
    <col min="8709" max="8709" width="2" style="24" customWidth="1"/>
    <col min="8710" max="8710" width="13" style="24" customWidth="1"/>
    <col min="8711" max="8711" width="9.7109375" style="24" customWidth="1"/>
    <col min="8712" max="8712" width="6.28515625" style="24" customWidth="1"/>
    <col min="8713" max="8713" width="3.140625" style="24"/>
    <col min="8714" max="8714" width="8.85546875" style="24" customWidth="1"/>
    <col min="8715" max="8715" width="4.85546875" style="24" customWidth="1"/>
    <col min="8716" max="8716" width="6.140625" style="24" customWidth="1"/>
    <col min="8717" max="8717" width="7.140625" style="24" customWidth="1"/>
    <col min="8718" max="8718" width="11.85546875" style="24" customWidth="1"/>
    <col min="8719" max="8719" width="12.42578125" style="24" customWidth="1"/>
    <col min="8720" max="8720" width="2.28515625" style="24" customWidth="1"/>
    <col min="8721" max="8721" width="13.7109375" style="24" customWidth="1"/>
    <col min="8722" max="8722" width="8.85546875" style="24" customWidth="1"/>
    <col min="8723" max="8949" width="3.140625" style="24"/>
    <col min="8950" max="8950" width="11.7109375" style="24" customWidth="1"/>
    <col min="8951" max="8951" width="7.85546875" style="24" customWidth="1"/>
    <col min="8952" max="8952" width="2.42578125" style="24" customWidth="1"/>
    <col min="8953" max="8953" width="4.28515625" style="24" customWidth="1"/>
    <col min="8954" max="8954" width="2.28515625" style="24" customWidth="1"/>
    <col min="8955" max="8955" width="11.5703125" style="24" customWidth="1"/>
    <col min="8956" max="8956" width="3.140625" style="24"/>
    <col min="8957" max="8957" width="2.7109375" style="24" customWidth="1"/>
    <col min="8958" max="8958" width="9.28515625" style="24" customWidth="1"/>
    <col min="8959" max="8959" width="8.85546875" style="24" customWidth="1"/>
    <col min="8960" max="8960" width="7.5703125" style="24" customWidth="1"/>
    <col min="8961" max="8961" width="6.140625" style="24" customWidth="1"/>
    <col min="8962" max="8962" width="5.7109375" style="24" customWidth="1"/>
    <col min="8963" max="8963" width="11.85546875" style="24" customWidth="1"/>
    <col min="8964" max="8964" width="11.28515625" style="24" customWidth="1"/>
    <col min="8965" max="8965" width="2" style="24" customWidth="1"/>
    <col min="8966" max="8966" width="13" style="24" customWidth="1"/>
    <col min="8967" max="8967" width="9.7109375" style="24" customWidth="1"/>
    <col min="8968" max="8968" width="6.28515625" style="24" customWidth="1"/>
    <col min="8969" max="8969" width="3.140625" style="24"/>
    <col min="8970" max="8970" width="8.85546875" style="24" customWidth="1"/>
    <col min="8971" max="8971" width="4.85546875" style="24" customWidth="1"/>
    <col min="8972" max="8972" width="6.140625" style="24" customWidth="1"/>
    <col min="8973" max="8973" width="7.140625" style="24" customWidth="1"/>
    <col min="8974" max="8974" width="11.85546875" style="24" customWidth="1"/>
    <col min="8975" max="8975" width="12.42578125" style="24" customWidth="1"/>
    <col min="8976" max="8976" width="2.28515625" style="24" customWidth="1"/>
    <col min="8977" max="8977" width="13.7109375" style="24" customWidth="1"/>
    <col min="8978" max="8978" width="8.85546875" style="24" customWidth="1"/>
    <col min="8979" max="9205" width="3.140625" style="24"/>
    <col min="9206" max="9206" width="11.7109375" style="24" customWidth="1"/>
    <col min="9207" max="9207" width="7.85546875" style="24" customWidth="1"/>
    <col min="9208" max="9208" width="2.42578125" style="24" customWidth="1"/>
    <col min="9209" max="9209" width="4.28515625" style="24" customWidth="1"/>
    <col min="9210" max="9210" width="2.28515625" style="24" customWidth="1"/>
    <col min="9211" max="9211" width="11.5703125" style="24" customWidth="1"/>
    <col min="9212" max="9212" width="3.140625" style="24"/>
    <col min="9213" max="9213" width="2.7109375" style="24" customWidth="1"/>
    <col min="9214" max="9214" width="9.28515625" style="24" customWidth="1"/>
    <col min="9215" max="9215" width="8.85546875" style="24" customWidth="1"/>
    <col min="9216" max="9216" width="7.5703125" style="24" customWidth="1"/>
    <col min="9217" max="9217" width="6.140625" style="24" customWidth="1"/>
    <col min="9218" max="9218" width="5.7109375" style="24" customWidth="1"/>
    <col min="9219" max="9219" width="11.85546875" style="24" customWidth="1"/>
    <col min="9220" max="9220" width="11.28515625" style="24" customWidth="1"/>
    <col min="9221" max="9221" width="2" style="24" customWidth="1"/>
    <col min="9222" max="9222" width="13" style="24" customWidth="1"/>
    <col min="9223" max="9223" width="9.7109375" style="24" customWidth="1"/>
    <col min="9224" max="9224" width="6.28515625" style="24" customWidth="1"/>
    <col min="9225" max="9225" width="3.140625" style="24"/>
    <col min="9226" max="9226" width="8.85546875" style="24" customWidth="1"/>
    <col min="9227" max="9227" width="4.85546875" style="24" customWidth="1"/>
    <col min="9228" max="9228" width="6.140625" style="24" customWidth="1"/>
    <col min="9229" max="9229" width="7.140625" style="24" customWidth="1"/>
    <col min="9230" max="9230" width="11.85546875" style="24" customWidth="1"/>
    <col min="9231" max="9231" width="12.42578125" style="24" customWidth="1"/>
    <col min="9232" max="9232" width="2.28515625" style="24" customWidth="1"/>
    <col min="9233" max="9233" width="13.7109375" style="24" customWidth="1"/>
    <col min="9234" max="9234" width="8.85546875" style="24" customWidth="1"/>
    <col min="9235" max="9461" width="3.140625" style="24"/>
    <col min="9462" max="9462" width="11.7109375" style="24" customWidth="1"/>
    <col min="9463" max="9463" width="7.85546875" style="24" customWidth="1"/>
    <col min="9464" max="9464" width="2.42578125" style="24" customWidth="1"/>
    <col min="9465" max="9465" width="4.28515625" style="24" customWidth="1"/>
    <col min="9466" max="9466" width="2.28515625" style="24" customWidth="1"/>
    <col min="9467" max="9467" width="11.5703125" style="24" customWidth="1"/>
    <col min="9468" max="9468" width="3.140625" style="24"/>
    <col min="9469" max="9469" width="2.7109375" style="24" customWidth="1"/>
    <col min="9470" max="9470" width="9.28515625" style="24" customWidth="1"/>
    <col min="9471" max="9471" width="8.85546875" style="24" customWidth="1"/>
    <col min="9472" max="9472" width="7.5703125" style="24" customWidth="1"/>
    <col min="9473" max="9473" width="6.140625" style="24" customWidth="1"/>
    <col min="9474" max="9474" width="5.7109375" style="24" customWidth="1"/>
    <col min="9475" max="9475" width="11.85546875" style="24" customWidth="1"/>
    <col min="9476" max="9476" width="11.28515625" style="24" customWidth="1"/>
    <col min="9477" max="9477" width="2" style="24" customWidth="1"/>
    <col min="9478" max="9478" width="13" style="24" customWidth="1"/>
    <col min="9479" max="9479" width="9.7109375" style="24" customWidth="1"/>
    <col min="9480" max="9480" width="6.28515625" style="24" customWidth="1"/>
    <col min="9481" max="9481" width="3.140625" style="24"/>
    <col min="9482" max="9482" width="8.85546875" style="24" customWidth="1"/>
    <col min="9483" max="9483" width="4.85546875" style="24" customWidth="1"/>
    <col min="9484" max="9484" width="6.140625" style="24" customWidth="1"/>
    <col min="9485" max="9485" width="7.140625" style="24" customWidth="1"/>
    <col min="9486" max="9486" width="11.85546875" style="24" customWidth="1"/>
    <col min="9487" max="9487" width="12.42578125" style="24" customWidth="1"/>
    <col min="9488" max="9488" width="2.28515625" style="24" customWidth="1"/>
    <col min="9489" max="9489" width="13.7109375" style="24" customWidth="1"/>
    <col min="9490" max="9490" width="8.85546875" style="24" customWidth="1"/>
    <col min="9491" max="9717" width="3.140625" style="24"/>
    <col min="9718" max="9718" width="11.7109375" style="24" customWidth="1"/>
    <col min="9719" max="9719" width="7.85546875" style="24" customWidth="1"/>
    <col min="9720" max="9720" width="2.42578125" style="24" customWidth="1"/>
    <col min="9721" max="9721" width="4.28515625" style="24" customWidth="1"/>
    <col min="9722" max="9722" width="2.28515625" style="24" customWidth="1"/>
    <col min="9723" max="9723" width="11.5703125" style="24" customWidth="1"/>
    <col min="9724" max="9724" width="3.140625" style="24"/>
    <col min="9725" max="9725" width="2.7109375" style="24" customWidth="1"/>
    <col min="9726" max="9726" width="9.28515625" style="24" customWidth="1"/>
    <col min="9727" max="9727" width="8.85546875" style="24" customWidth="1"/>
    <col min="9728" max="9728" width="7.5703125" style="24" customWidth="1"/>
    <col min="9729" max="9729" width="6.140625" style="24" customWidth="1"/>
    <col min="9730" max="9730" width="5.7109375" style="24" customWidth="1"/>
    <col min="9731" max="9731" width="11.85546875" style="24" customWidth="1"/>
    <col min="9732" max="9732" width="11.28515625" style="24" customWidth="1"/>
    <col min="9733" max="9733" width="2" style="24" customWidth="1"/>
    <col min="9734" max="9734" width="13" style="24" customWidth="1"/>
    <col min="9735" max="9735" width="9.7109375" style="24" customWidth="1"/>
    <col min="9736" max="9736" width="6.28515625" style="24" customWidth="1"/>
    <col min="9737" max="9737" width="3.140625" style="24"/>
    <col min="9738" max="9738" width="8.85546875" style="24" customWidth="1"/>
    <col min="9739" max="9739" width="4.85546875" style="24" customWidth="1"/>
    <col min="9740" max="9740" width="6.140625" style="24" customWidth="1"/>
    <col min="9741" max="9741" width="7.140625" style="24" customWidth="1"/>
    <col min="9742" max="9742" width="11.85546875" style="24" customWidth="1"/>
    <col min="9743" max="9743" width="12.42578125" style="24" customWidth="1"/>
    <col min="9744" max="9744" width="2.28515625" style="24" customWidth="1"/>
    <col min="9745" max="9745" width="13.7109375" style="24" customWidth="1"/>
    <col min="9746" max="9746" width="8.85546875" style="24" customWidth="1"/>
    <col min="9747" max="9973" width="3.140625" style="24"/>
    <col min="9974" max="9974" width="11.7109375" style="24" customWidth="1"/>
    <col min="9975" max="9975" width="7.85546875" style="24" customWidth="1"/>
    <col min="9976" max="9976" width="2.42578125" style="24" customWidth="1"/>
    <col min="9977" max="9977" width="4.28515625" style="24" customWidth="1"/>
    <col min="9978" max="9978" width="2.28515625" style="24" customWidth="1"/>
    <col min="9979" max="9979" width="11.5703125" style="24" customWidth="1"/>
    <col min="9980" max="9980" width="3.140625" style="24"/>
    <col min="9981" max="9981" width="2.7109375" style="24" customWidth="1"/>
    <col min="9982" max="9982" width="9.28515625" style="24" customWidth="1"/>
    <col min="9983" max="9983" width="8.85546875" style="24" customWidth="1"/>
    <col min="9984" max="9984" width="7.5703125" style="24" customWidth="1"/>
    <col min="9985" max="9985" width="6.140625" style="24" customWidth="1"/>
    <col min="9986" max="9986" width="5.7109375" style="24" customWidth="1"/>
    <col min="9987" max="9987" width="11.85546875" style="24" customWidth="1"/>
    <col min="9988" max="9988" width="11.28515625" style="24" customWidth="1"/>
    <col min="9989" max="9989" width="2" style="24" customWidth="1"/>
    <col min="9990" max="9990" width="13" style="24" customWidth="1"/>
    <col min="9991" max="9991" width="9.7109375" style="24" customWidth="1"/>
    <col min="9992" max="9992" width="6.28515625" style="24" customWidth="1"/>
    <col min="9993" max="9993" width="3.140625" style="24"/>
    <col min="9994" max="9994" width="8.85546875" style="24" customWidth="1"/>
    <col min="9995" max="9995" width="4.85546875" style="24" customWidth="1"/>
    <col min="9996" max="9996" width="6.140625" style="24" customWidth="1"/>
    <col min="9997" max="9997" width="7.140625" style="24" customWidth="1"/>
    <col min="9998" max="9998" width="11.85546875" style="24" customWidth="1"/>
    <col min="9999" max="9999" width="12.42578125" style="24" customWidth="1"/>
    <col min="10000" max="10000" width="2.28515625" style="24" customWidth="1"/>
    <col min="10001" max="10001" width="13.7109375" style="24" customWidth="1"/>
    <col min="10002" max="10002" width="8.85546875" style="24" customWidth="1"/>
    <col min="10003" max="10229" width="3.140625" style="24"/>
    <col min="10230" max="10230" width="11.7109375" style="24" customWidth="1"/>
    <col min="10231" max="10231" width="7.85546875" style="24" customWidth="1"/>
    <col min="10232" max="10232" width="2.42578125" style="24" customWidth="1"/>
    <col min="10233" max="10233" width="4.28515625" style="24" customWidth="1"/>
    <col min="10234" max="10234" width="2.28515625" style="24" customWidth="1"/>
    <col min="10235" max="10235" width="11.5703125" style="24" customWidth="1"/>
    <col min="10236" max="10236" width="3.140625" style="24"/>
    <col min="10237" max="10237" width="2.7109375" style="24" customWidth="1"/>
    <col min="10238" max="10238" width="9.28515625" style="24" customWidth="1"/>
    <col min="10239" max="10239" width="8.85546875" style="24" customWidth="1"/>
    <col min="10240" max="10240" width="7.5703125" style="24" customWidth="1"/>
    <col min="10241" max="10241" width="6.140625" style="24" customWidth="1"/>
    <col min="10242" max="10242" width="5.7109375" style="24" customWidth="1"/>
    <col min="10243" max="10243" width="11.85546875" style="24" customWidth="1"/>
    <col min="10244" max="10244" width="11.28515625" style="24" customWidth="1"/>
    <col min="10245" max="10245" width="2" style="24" customWidth="1"/>
    <col min="10246" max="10246" width="13" style="24" customWidth="1"/>
    <col min="10247" max="10247" width="9.7109375" style="24" customWidth="1"/>
    <col min="10248" max="10248" width="6.28515625" style="24" customWidth="1"/>
    <col min="10249" max="10249" width="3.140625" style="24"/>
    <col min="10250" max="10250" width="8.85546875" style="24" customWidth="1"/>
    <col min="10251" max="10251" width="4.85546875" style="24" customWidth="1"/>
    <col min="10252" max="10252" width="6.140625" style="24" customWidth="1"/>
    <col min="10253" max="10253" width="7.140625" style="24" customWidth="1"/>
    <col min="10254" max="10254" width="11.85546875" style="24" customWidth="1"/>
    <col min="10255" max="10255" width="12.42578125" style="24" customWidth="1"/>
    <col min="10256" max="10256" width="2.28515625" style="24" customWidth="1"/>
    <col min="10257" max="10257" width="13.7109375" style="24" customWidth="1"/>
    <col min="10258" max="10258" width="8.85546875" style="24" customWidth="1"/>
    <col min="10259" max="10485" width="3.140625" style="24"/>
    <col min="10486" max="10486" width="11.7109375" style="24" customWidth="1"/>
    <col min="10487" max="10487" width="7.85546875" style="24" customWidth="1"/>
    <col min="10488" max="10488" width="2.42578125" style="24" customWidth="1"/>
    <col min="10489" max="10489" width="4.28515625" style="24" customWidth="1"/>
    <col min="10490" max="10490" width="2.28515625" style="24" customWidth="1"/>
    <col min="10491" max="10491" width="11.5703125" style="24" customWidth="1"/>
    <col min="10492" max="10492" width="3.140625" style="24"/>
    <col min="10493" max="10493" width="2.7109375" style="24" customWidth="1"/>
    <col min="10494" max="10494" width="9.28515625" style="24" customWidth="1"/>
    <col min="10495" max="10495" width="8.85546875" style="24" customWidth="1"/>
    <col min="10496" max="10496" width="7.5703125" style="24" customWidth="1"/>
    <col min="10497" max="10497" width="6.140625" style="24" customWidth="1"/>
    <col min="10498" max="10498" width="5.7109375" style="24" customWidth="1"/>
    <col min="10499" max="10499" width="11.85546875" style="24" customWidth="1"/>
    <col min="10500" max="10500" width="11.28515625" style="24" customWidth="1"/>
    <col min="10501" max="10501" width="2" style="24" customWidth="1"/>
    <col min="10502" max="10502" width="13" style="24" customWidth="1"/>
    <col min="10503" max="10503" width="9.7109375" style="24" customWidth="1"/>
    <col min="10504" max="10504" width="6.28515625" style="24" customWidth="1"/>
    <col min="10505" max="10505" width="3.140625" style="24"/>
    <col min="10506" max="10506" width="8.85546875" style="24" customWidth="1"/>
    <col min="10507" max="10507" width="4.85546875" style="24" customWidth="1"/>
    <col min="10508" max="10508" width="6.140625" style="24" customWidth="1"/>
    <col min="10509" max="10509" width="7.140625" style="24" customWidth="1"/>
    <col min="10510" max="10510" width="11.85546875" style="24" customWidth="1"/>
    <col min="10511" max="10511" width="12.42578125" style="24" customWidth="1"/>
    <col min="10512" max="10512" width="2.28515625" style="24" customWidth="1"/>
    <col min="10513" max="10513" width="13.7109375" style="24" customWidth="1"/>
    <col min="10514" max="10514" width="8.85546875" style="24" customWidth="1"/>
    <col min="10515" max="10741" width="3.140625" style="24"/>
    <col min="10742" max="10742" width="11.7109375" style="24" customWidth="1"/>
    <col min="10743" max="10743" width="7.85546875" style="24" customWidth="1"/>
    <col min="10744" max="10744" width="2.42578125" style="24" customWidth="1"/>
    <col min="10745" max="10745" width="4.28515625" style="24" customWidth="1"/>
    <col min="10746" max="10746" width="2.28515625" style="24" customWidth="1"/>
    <col min="10747" max="10747" width="11.5703125" style="24" customWidth="1"/>
    <col min="10748" max="10748" width="3.140625" style="24"/>
    <col min="10749" max="10749" width="2.7109375" style="24" customWidth="1"/>
    <col min="10750" max="10750" width="9.28515625" style="24" customWidth="1"/>
    <col min="10751" max="10751" width="8.85546875" style="24" customWidth="1"/>
    <col min="10752" max="10752" width="7.5703125" style="24" customWidth="1"/>
    <col min="10753" max="10753" width="6.140625" style="24" customWidth="1"/>
    <col min="10754" max="10754" width="5.7109375" style="24" customWidth="1"/>
    <col min="10755" max="10755" width="11.85546875" style="24" customWidth="1"/>
    <col min="10756" max="10756" width="11.28515625" style="24" customWidth="1"/>
    <col min="10757" max="10757" width="2" style="24" customWidth="1"/>
    <col min="10758" max="10758" width="13" style="24" customWidth="1"/>
    <col min="10759" max="10759" width="9.7109375" style="24" customWidth="1"/>
    <col min="10760" max="10760" width="6.28515625" style="24" customWidth="1"/>
    <col min="10761" max="10761" width="3.140625" style="24"/>
    <col min="10762" max="10762" width="8.85546875" style="24" customWidth="1"/>
    <col min="10763" max="10763" width="4.85546875" style="24" customWidth="1"/>
    <col min="10764" max="10764" width="6.140625" style="24" customWidth="1"/>
    <col min="10765" max="10765" width="7.140625" style="24" customWidth="1"/>
    <col min="10766" max="10766" width="11.85546875" style="24" customWidth="1"/>
    <col min="10767" max="10767" width="12.42578125" style="24" customWidth="1"/>
    <col min="10768" max="10768" width="2.28515625" style="24" customWidth="1"/>
    <col min="10769" max="10769" width="13.7109375" style="24" customWidth="1"/>
    <col min="10770" max="10770" width="8.85546875" style="24" customWidth="1"/>
    <col min="10771" max="10997" width="3.140625" style="24"/>
    <col min="10998" max="10998" width="11.7109375" style="24" customWidth="1"/>
    <col min="10999" max="10999" width="7.85546875" style="24" customWidth="1"/>
    <col min="11000" max="11000" width="2.42578125" style="24" customWidth="1"/>
    <col min="11001" max="11001" width="4.28515625" style="24" customWidth="1"/>
    <col min="11002" max="11002" width="2.28515625" style="24" customWidth="1"/>
    <col min="11003" max="11003" width="11.5703125" style="24" customWidth="1"/>
    <col min="11004" max="11004" width="3.140625" style="24"/>
    <col min="11005" max="11005" width="2.7109375" style="24" customWidth="1"/>
    <col min="11006" max="11006" width="9.28515625" style="24" customWidth="1"/>
    <col min="11007" max="11007" width="8.85546875" style="24" customWidth="1"/>
    <col min="11008" max="11008" width="7.5703125" style="24" customWidth="1"/>
    <col min="11009" max="11009" width="6.140625" style="24" customWidth="1"/>
    <col min="11010" max="11010" width="5.7109375" style="24" customWidth="1"/>
    <col min="11011" max="11011" width="11.85546875" style="24" customWidth="1"/>
    <col min="11012" max="11012" width="11.28515625" style="24" customWidth="1"/>
    <col min="11013" max="11013" width="2" style="24" customWidth="1"/>
    <col min="11014" max="11014" width="13" style="24" customWidth="1"/>
    <col min="11015" max="11015" width="9.7109375" style="24" customWidth="1"/>
    <col min="11016" max="11016" width="6.28515625" style="24" customWidth="1"/>
    <col min="11017" max="11017" width="3.140625" style="24"/>
    <col min="11018" max="11018" width="8.85546875" style="24" customWidth="1"/>
    <col min="11019" max="11019" width="4.85546875" style="24" customWidth="1"/>
    <col min="11020" max="11020" width="6.140625" style="24" customWidth="1"/>
    <col min="11021" max="11021" width="7.140625" style="24" customWidth="1"/>
    <col min="11022" max="11022" width="11.85546875" style="24" customWidth="1"/>
    <col min="11023" max="11023" width="12.42578125" style="24" customWidth="1"/>
    <col min="11024" max="11024" width="2.28515625" style="24" customWidth="1"/>
    <col min="11025" max="11025" width="13.7109375" style="24" customWidth="1"/>
    <col min="11026" max="11026" width="8.85546875" style="24" customWidth="1"/>
    <col min="11027" max="11253" width="3.140625" style="24"/>
    <col min="11254" max="11254" width="11.7109375" style="24" customWidth="1"/>
    <col min="11255" max="11255" width="7.85546875" style="24" customWidth="1"/>
    <col min="11256" max="11256" width="2.42578125" style="24" customWidth="1"/>
    <col min="11257" max="11257" width="4.28515625" style="24" customWidth="1"/>
    <col min="11258" max="11258" width="2.28515625" style="24" customWidth="1"/>
    <col min="11259" max="11259" width="11.5703125" style="24" customWidth="1"/>
    <col min="11260" max="11260" width="3.140625" style="24"/>
    <col min="11261" max="11261" width="2.7109375" style="24" customWidth="1"/>
    <col min="11262" max="11262" width="9.28515625" style="24" customWidth="1"/>
    <col min="11263" max="11263" width="8.85546875" style="24" customWidth="1"/>
    <col min="11264" max="11264" width="7.5703125" style="24" customWidth="1"/>
    <col min="11265" max="11265" width="6.140625" style="24" customWidth="1"/>
    <col min="11266" max="11266" width="5.7109375" style="24" customWidth="1"/>
    <col min="11267" max="11267" width="11.85546875" style="24" customWidth="1"/>
    <col min="11268" max="11268" width="11.28515625" style="24" customWidth="1"/>
    <col min="11269" max="11269" width="2" style="24" customWidth="1"/>
    <col min="11270" max="11270" width="13" style="24" customWidth="1"/>
    <col min="11271" max="11271" width="9.7109375" style="24" customWidth="1"/>
    <col min="11272" max="11272" width="6.28515625" style="24" customWidth="1"/>
    <col min="11273" max="11273" width="3.140625" style="24"/>
    <col min="11274" max="11274" width="8.85546875" style="24" customWidth="1"/>
    <col min="11275" max="11275" width="4.85546875" style="24" customWidth="1"/>
    <col min="11276" max="11276" width="6.140625" style="24" customWidth="1"/>
    <col min="11277" max="11277" width="7.140625" style="24" customWidth="1"/>
    <col min="11278" max="11278" width="11.85546875" style="24" customWidth="1"/>
    <col min="11279" max="11279" width="12.42578125" style="24" customWidth="1"/>
    <col min="11280" max="11280" width="2.28515625" style="24" customWidth="1"/>
    <col min="11281" max="11281" width="13.7109375" style="24" customWidth="1"/>
    <col min="11282" max="11282" width="8.85546875" style="24" customWidth="1"/>
    <col min="11283" max="11509" width="3.140625" style="24"/>
    <col min="11510" max="11510" width="11.7109375" style="24" customWidth="1"/>
    <col min="11511" max="11511" width="7.85546875" style="24" customWidth="1"/>
    <col min="11512" max="11512" width="2.42578125" style="24" customWidth="1"/>
    <col min="11513" max="11513" width="4.28515625" style="24" customWidth="1"/>
    <col min="11514" max="11514" width="2.28515625" style="24" customWidth="1"/>
    <col min="11515" max="11515" width="11.5703125" style="24" customWidth="1"/>
    <col min="11516" max="11516" width="3.140625" style="24"/>
    <col min="11517" max="11517" width="2.7109375" style="24" customWidth="1"/>
    <col min="11518" max="11518" width="9.28515625" style="24" customWidth="1"/>
    <col min="11519" max="11519" width="8.85546875" style="24" customWidth="1"/>
    <col min="11520" max="11520" width="7.5703125" style="24" customWidth="1"/>
    <col min="11521" max="11521" width="6.140625" style="24" customWidth="1"/>
    <col min="11522" max="11522" width="5.7109375" style="24" customWidth="1"/>
    <col min="11523" max="11523" width="11.85546875" style="24" customWidth="1"/>
    <col min="11524" max="11524" width="11.28515625" style="24" customWidth="1"/>
    <col min="11525" max="11525" width="2" style="24" customWidth="1"/>
    <col min="11526" max="11526" width="13" style="24" customWidth="1"/>
    <col min="11527" max="11527" width="9.7109375" style="24" customWidth="1"/>
    <col min="11528" max="11528" width="6.28515625" style="24" customWidth="1"/>
    <col min="11529" max="11529" width="3.140625" style="24"/>
    <col min="11530" max="11530" width="8.85546875" style="24" customWidth="1"/>
    <col min="11531" max="11531" width="4.85546875" style="24" customWidth="1"/>
    <col min="11532" max="11532" width="6.140625" style="24" customWidth="1"/>
    <col min="11533" max="11533" width="7.140625" style="24" customWidth="1"/>
    <col min="11534" max="11534" width="11.85546875" style="24" customWidth="1"/>
    <col min="11535" max="11535" width="12.42578125" style="24" customWidth="1"/>
    <col min="11536" max="11536" width="2.28515625" style="24" customWidth="1"/>
    <col min="11537" max="11537" width="13.7109375" style="24" customWidth="1"/>
    <col min="11538" max="11538" width="8.85546875" style="24" customWidth="1"/>
    <col min="11539" max="11765" width="3.140625" style="24"/>
    <col min="11766" max="11766" width="11.7109375" style="24" customWidth="1"/>
    <col min="11767" max="11767" width="7.85546875" style="24" customWidth="1"/>
    <col min="11768" max="11768" width="2.42578125" style="24" customWidth="1"/>
    <col min="11769" max="11769" width="4.28515625" style="24" customWidth="1"/>
    <col min="11770" max="11770" width="2.28515625" style="24" customWidth="1"/>
    <col min="11771" max="11771" width="11.5703125" style="24" customWidth="1"/>
    <col min="11772" max="11772" width="3.140625" style="24"/>
    <col min="11773" max="11773" width="2.7109375" style="24" customWidth="1"/>
    <col min="11774" max="11774" width="9.28515625" style="24" customWidth="1"/>
    <col min="11775" max="11775" width="8.85546875" style="24" customWidth="1"/>
    <col min="11776" max="11776" width="7.5703125" style="24" customWidth="1"/>
    <col min="11777" max="11777" width="6.140625" style="24" customWidth="1"/>
    <col min="11778" max="11778" width="5.7109375" style="24" customWidth="1"/>
    <col min="11779" max="11779" width="11.85546875" style="24" customWidth="1"/>
    <col min="11780" max="11780" width="11.28515625" style="24" customWidth="1"/>
    <col min="11781" max="11781" width="2" style="24" customWidth="1"/>
    <col min="11782" max="11782" width="13" style="24" customWidth="1"/>
    <col min="11783" max="11783" width="9.7109375" style="24" customWidth="1"/>
    <col min="11784" max="11784" width="6.28515625" style="24" customWidth="1"/>
    <col min="11785" max="11785" width="3.140625" style="24"/>
    <col min="11786" max="11786" width="8.85546875" style="24" customWidth="1"/>
    <col min="11787" max="11787" width="4.85546875" style="24" customWidth="1"/>
    <col min="11788" max="11788" width="6.140625" style="24" customWidth="1"/>
    <col min="11789" max="11789" width="7.140625" style="24" customWidth="1"/>
    <col min="11790" max="11790" width="11.85546875" style="24" customWidth="1"/>
    <col min="11791" max="11791" width="12.42578125" style="24" customWidth="1"/>
    <col min="11792" max="11792" width="2.28515625" style="24" customWidth="1"/>
    <col min="11793" max="11793" width="13.7109375" style="24" customWidth="1"/>
    <col min="11794" max="11794" width="8.85546875" style="24" customWidth="1"/>
    <col min="11795" max="12021" width="3.140625" style="24"/>
    <col min="12022" max="12022" width="11.7109375" style="24" customWidth="1"/>
    <col min="12023" max="12023" width="7.85546875" style="24" customWidth="1"/>
    <col min="12024" max="12024" width="2.42578125" style="24" customWidth="1"/>
    <col min="12025" max="12025" width="4.28515625" style="24" customWidth="1"/>
    <col min="12026" max="12026" width="2.28515625" style="24" customWidth="1"/>
    <col min="12027" max="12027" width="11.5703125" style="24" customWidth="1"/>
    <col min="12028" max="12028" width="3.140625" style="24"/>
    <col min="12029" max="12029" width="2.7109375" style="24" customWidth="1"/>
    <col min="12030" max="12030" width="9.28515625" style="24" customWidth="1"/>
    <col min="12031" max="12031" width="8.85546875" style="24" customWidth="1"/>
    <col min="12032" max="12032" width="7.5703125" style="24" customWidth="1"/>
    <col min="12033" max="12033" width="6.140625" style="24" customWidth="1"/>
    <col min="12034" max="12034" width="5.7109375" style="24" customWidth="1"/>
    <col min="12035" max="12035" width="11.85546875" style="24" customWidth="1"/>
    <col min="12036" max="12036" width="11.28515625" style="24" customWidth="1"/>
    <col min="12037" max="12037" width="2" style="24" customWidth="1"/>
    <col min="12038" max="12038" width="13" style="24" customWidth="1"/>
    <col min="12039" max="12039" width="9.7109375" style="24" customWidth="1"/>
    <col min="12040" max="12040" width="6.28515625" style="24" customWidth="1"/>
    <col min="12041" max="12041" width="3.140625" style="24"/>
    <col min="12042" max="12042" width="8.85546875" style="24" customWidth="1"/>
    <col min="12043" max="12043" width="4.85546875" style="24" customWidth="1"/>
    <col min="12044" max="12044" width="6.140625" style="24" customWidth="1"/>
    <col min="12045" max="12045" width="7.140625" style="24" customWidth="1"/>
    <col min="12046" max="12046" width="11.85546875" style="24" customWidth="1"/>
    <col min="12047" max="12047" width="12.42578125" style="24" customWidth="1"/>
    <col min="12048" max="12048" width="2.28515625" style="24" customWidth="1"/>
    <col min="12049" max="12049" width="13.7109375" style="24" customWidth="1"/>
    <col min="12050" max="12050" width="8.85546875" style="24" customWidth="1"/>
    <col min="12051" max="12277" width="3.140625" style="24"/>
    <col min="12278" max="12278" width="11.7109375" style="24" customWidth="1"/>
    <col min="12279" max="12279" width="7.85546875" style="24" customWidth="1"/>
    <col min="12280" max="12280" width="2.42578125" style="24" customWidth="1"/>
    <col min="12281" max="12281" width="4.28515625" style="24" customWidth="1"/>
    <col min="12282" max="12282" width="2.28515625" style="24" customWidth="1"/>
    <col min="12283" max="12283" width="11.5703125" style="24" customWidth="1"/>
    <col min="12284" max="12284" width="3.140625" style="24"/>
    <col min="12285" max="12285" width="2.7109375" style="24" customWidth="1"/>
    <col min="12286" max="12286" width="9.28515625" style="24" customWidth="1"/>
    <col min="12287" max="12287" width="8.85546875" style="24" customWidth="1"/>
    <col min="12288" max="12288" width="7.5703125" style="24" customWidth="1"/>
    <col min="12289" max="12289" width="6.140625" style="24" customWidth="1"/>
    <col min="12290" max="12290" width="5.7109375" style="24" customWidth="1"/>
    <col min="12291" max="12291" width="11.85546875" style="24" customWidth="1"/>
    <col min="12292" max="12292" width="11.28515625" style="24" customWidth="1"/>
    <col min="12293" max="12293" width="2" style="24" customWidth="1"/>
    <col min="12294" max="12294" width="13" style="24" customWidth="1"/>
    <col min="12295" max="12295" width="9.7109375" style="24" customWidth="1"/>
    <col min="12296" max="12296" width="6.28515625" style="24" customWidth="1"/>
    <col min="12297" max="12297" width="3.140625" style="24"/>
    <col min="12298" max="12298" width="8.85546875" style="24" customWidth="1"/>
    <col min="12299" max="12299" width="4.85546875" style="24" customWidth="1"/>
    <col min="12300" max="12300" width="6.140625" style="24" customWidth="1"/>
    <col min="12301" max="12301" width="7.140625" style="24" customWidth="1"/>
    <col min="12302" max="12302" width="11.85546875" style="24" customWidth="1"/>
    <col min="12303" max="12303" width="12.42578125" style="24" customWidth="1"/>
    <col min="12304" max="12304" width="2.28515625" style="24" customWidth="1"/>
    <col min="12305" max="12305" width="13.7109375" style="24" customWidth="1"/>
    <col min="12306" max="12306" width="8.85546875" style="24" customWidth="1"/>
    <col min="12307" max="12533" width="3.140625" style="24"/>
    <col min="12534" max="12534" width="11.7109375" style="24" customWidth="1"/>
    <col min="12535" max="12535" width="7.85546875" style="24" customWidth="1"/>
    <col min="12536" max="12536" width="2.42578125" style="24" customWidth="1"/>
    <col min="12537" max="12537" width="4.28515625" style="24" customWidth="1"/>
    <col min="12538" max="12538" width="2.28515625" style="24" customWidth="1"/>
    <col min="12539" max="12539" width="11.5703125" style="24" customWidth="1"/>
    <col min="12540" max="12540" width="3.140625" style="24"/>
    <col min="12541" max="12541" width="2.7109375" style="24" customWidth="1"/>
    <col min="12542" max="12542" width="9.28515625" style="24" customWidth="1"/>
    <col min="12543" max="12543" width="8.85546875" style="24" customWidth="1"/>
    <col min="12544" max="12544" width="7.5703125" style="24" customWidth="1"/>
    <col min="12545" max="12545" width="6.140625" style="24" customWidth="1"/>
    <col min="12546" max="12546" width="5.7109375" style="24" customWidth="1"/>
    <col min="12547" max="12547" width="11.85546875" style="24" customWidth="1"/>
    <col min="12548" max="12548" width="11.28515625" style="24" customWidth="1"/>
    <col min="12549" max="12549" width="2" style="24" customWidth="1"/>
    <col min="12550" max="12550" width="13" style="24" customWidth="1"/>
    <col min="12551" max="12551" width="9.7109375" style="24" customWidth="1"/>
    <col min="12552" max="12552" width="6.28515625" style="24" customWidth="1"/>
    <col min="12553" max="12553" width="3.140625" style="24"/>
    <col min="12554" max="12554" width="8.85546875" style="24" customWidth="1"/>
    <col min="12555" max="12555" width="4.85546875" style="24" customWidth="1"/>
    <col min="12556" max="12556" width="6.140625" style="24" customWidth="1"/>
    <col min="12557" max="12557" width="7.140625" style="24" customWidth="1"/>
    <col min="12558" max="12558" width="11.85546875" style="24" customWidth="1"/>
    <col min="12559" max="12559" width="12.42578125" style="24" customWidth="1"/>
    <col min="12560" max="12560" width="2.28515625" style="24" customWidth="1"/>
    <col min="12561" max="12561" width="13.7109375" style="24" customWidth="1"/>
    <col min="12562" max="12562" width="8.85546875" style="24" customWidth="1"/>
    <col min="12563" max="12789" width="3.140625" style="24"/>
    <col min="12790" max="12790" width="11.7109375" style="24" customWidth="1"/>
    <col min="12791" max="12791" width="7.85546875" style="24" customWidth="1"/>
    <col min="12792" max="12792" width="2.42578125" style="24" customWidth="1"/>
    <col min="12793" max="12793" width="4.28515625" style="24" customWidth="1"/>
    <col min="12794" max="12794" width="2.28515625" style="24" customWidth="1"/>
    <col min="12795" max="12795" width="11.5703125" style="24" customWidth="1"/>
    <col min="12796" max="12796" width="3.140625" style="24"/>
    <col min="12797" max="12797" width="2.7109375" style="24" customWidth="1"/>
    <col min="12798" max="12798" width="9.28515625" style="24" customWidth="1"/>
    <col min="12799" max="12799" width="8.85546875" style="24" customWidth="1"/>
    <col min="12800" max="12800" width="7.5703125" style="24" customWidth="1"/>
    <col min="12801" max="12801" width="6.140625" style="24" customWidth="1"/>
    <col min="12802" max="12802" width="5.7109375" style="24" customWidth="1"/>
    <col min="12803" max="12803" width="11.85546875" style="24" customWidth="1"/>
    <col min="12804" max="12804" width="11.28515625" style="24" customWidth="1"/>
    <col min="12805" max="12805" width="2" style="24" customWidth="1"/>
    <col min="12806" max="12806" width="13" style="24" customWidth="1"/>
    <col min="12807" max="12807" width="9.7109375" style="24" customWidth="1"/>
    <col min="12808" max="12808" width="6.28515625" style="24" customWidth="1"/>
    <col min="12809" max="12809" width="3.140625" style="24"/>
    <col min="12810" max="12810" width="8.85546875" style="24" customWidth="1"/>
    <col min="12811" max="12811" width="4.85546875" style="24" customWidth="1"/>
    <col min="12812" max="12812" width="6.140625" style="24" customWidth="1"/>
    <col min="12813" max="12813" width="7.140625" style="24" customWidth="1"/>
    <col min="12814" max="12814" width="11.85546875" style="24" customWidth="1"/>
    <col min="12815" max="12815" width="12.42578125" style="24" customWidth="1"/>
    <col min="12816" max="12816" width="2.28515625" style="24" customWidth="1"/>
    <col min="12817" max="12817" width="13.7109375" style="24" customWidth="1"/>
    <col min="12818" max="12818" width="8.85546875" style="24" customWidth="1"/>
    <col min="12819" max="13045" width="3.140625" style="24"/>
    <col min="13046" max="13046" width="11.7109375" style="24" customWidth="1"/>
    <col min="13047" max="13047" width="7.85546875" style="24" customWidth="1"/>
    <col min="13048" max="13048" width="2.42578125" style="24" customWidth="1"/>
    <col min="13049" max="13049" width="4.28515625" style="24" customWidth="1"/>
    <col min="13050" max="13050" width="2.28515625" style="24" customWidth="1"/>
    <col min="13051" max="13051" width="11.5703125" style="24" customWidth="1"/>
    <col min="13052" max="13052" width="3.140625" style="24"/>
    <col min="13053" max="13053" width="2.7109375" style="24" customWidth="1"/>
    <col min="13054" max="13054" width="9.28515625" style="24" customWidth="1"/>
    <col min="13055" max="13055" width="8.85546875" style="24" customWidth="1"/>
    <col min="13056" max="13056" width="7.5703125" style="24" customWidth="1"/>
    <col min="13057" max="13057" width="6.140625" style="24" customWidth="1"/>
    <col min="13058" max="13058" width="5.7109375" style="24" customWidth="1"/>
    <col min="13059" max="13059" width="11.85546875" style="24" customWidth="1"/>
    <col min="13060" max="13060" width="11.28515625" style="24" customWidth="1"/>
    <col min="13061" max="13061" width="2" style="24" customWidth="1"/>
    <col min="13062" max="13062" width="13" style="24" customWidth="1"/>
    <col min="13063" max="13063" width="9.7109375" style="24" customWidth="1"/>
    <col min="13064" max="13064" width="6.28515625" style="24" customWidth="1"/>
    <col min="13065" max="13065" width="3.140625" style="24"/>
    <col min="13066" max="13066" width="8.85546875" style="24" customWidth="1"/>
    <col min="13067" max="13067" width="4.85546875" style="24" customWidth="1"/>
    <col min="13068" max="13068" width="6.140625" style="24" customWidth="1"/>
    <col min="13069" max="13069" width="7.140625" style="24" customWidth="1"/>
    <col min="13070" max="13070" width="11.85546875" style="24" customWidth="1"/>
    <col min="13071" max="13071" width="12.42578125" style="24" customWidth="1"/>
    <col min="13072" max="13072" width="2.28515625" style="24" customWidth="1"/>
    <col min="13073" max="13073" width="13.7109375" style="24" customWidth="1"/>
    <col min="13074" max="13074" width="8.85546875" style="24" customWidth="1"/>
    <col min="13075" max="13301" width="3.140625" style="24"/>
    <col min="13302" max="13302" width="11.7109375" style="24" customWidth="1"/>
    <col min="13303" max="13303" width="7.85546875" style="24" customWidth="1"/>
    <col min="13304" max="13304" width="2.42578125" style="24" customWidth="1"/>
    <col min="13305" max="13305" width="4.28515625" style="24" customWidth="1"/>
    <col min="13306" max="13306" width="2.28515625" style="24" customWidth="1"/>
    <col min="13307" max="13307" width="11.5703125" style="24" customWidth="1"/>
    <col min="13308" max="13308" width="3.140625" style="24"/>
    <col min="13309" max="13309" width="2.7109375" style="24" customWidth="1"/>
    <col min="13310" max="13310" width="9.28515625" style="24" customWidth="1"/>
    <col min="13311" max="13311" width="8.85546875" style="24" customWidth="1"/>
    <col min="13312" max="13312" width="7.5703125" style="24" customWidth="1"/>
    <col min="13313" max="13313" width="6.140625" style="24" customWidth="1"/>
    <col min="13314" max="13314" width="5.7109375" style="24" customWidth="1"/>
    <col min="13315" max="13315" width="11.85546875" style="24" customWidth="1"/>
    <col min="13316" max="13316" width="11.28515625" style="24" customWidth="1"/>
    <col min="13317" max="13317" width="2" style="24" customWidth="1"/>
    <col min="13318" max="13318" width="13" style="24" customWidth="1"/>
    <col min="13319" max="13319" width="9.7109375" style="24" customWidth="1"/>
    <col min="13320" max="13320" width="6.28515625" style="24" customWidth="1"/>
    <col min="13321" max="13321" width="3.140625" style="24"/>
    <col min="13322" max="13322" width="8.85546875" style="24" customWidth="1"/>
    <col min="13323" max="13323" width="4.85546875" style="24" customWidth="1"/>
    <col min="13324" max="13324" width="6.140625" style="24" customWidth="1"/>
    <col min="13325" max="13325" width="7.140625" style="24" customWidth="1"/>
    <col min="13326" max="13326" width="11.85546875" style="24" customWidth="1"/>
    <col min="13327" max="13327" width="12.42578125" style="24" customWidth="1"/>
    <col min="13328" max="13328" width="2.28515625" style="24" customWidth="1"/>
    <col min="13329" max="13329" width="13.7109375" style="24" customWidth="1"/>
    <col min="13330" max="13330" width="8.85546875" style="24" customWidth="1"/>
    <col min="13331" max="13557" width="3.140625" style="24"/>
    <col min="13558" max="13558" width="11.7109375" style="24" customWidth="1"/>
    <col min="13559" max="13559" width="7.85546875" style="24" customWidth="1"/>
    <col min="13560" max="13560" width="2.42578125" style="24" customWidth="1"/>
    <col min="13561" max="13561" width="4.28515625" style="24" customWidth="1"/>
    <col min="13562" max="13562" width="2.28515625" style="24" customWidth="1"/>
    <col min="13563" max="13563" width="11.5703125" style="24" customWidth="1"/>
    <col min="13564" max="13564" width="3.140625" style="24"/>
    <col min="13565" max="13565" width="2.7109375" style="24" customWidth="1"/>
    <col min="13566" max="13566" width="9.28515625" style="24" customWidth="1"/>
    <col min="13567" max="13567" width="8.85546875" style="24" customWidth="1"/>
    <col min="13568" max="13568" width="7.5703125" style="24" customWidth="1"/>
    <col min="13569" max="13569" width="6.140625" style="24" customWidth="1"/>
    <col min="13570" max="13570" width="5.7109375" style="24" customWidth="1"/>
    <col min="13571" max="13571" width="11.85546875" style="24" customWidth="1"/>
    <col min="13572" max="13572" width="11.28515625" style="24" customWidth="1"/>
    <col min="13573" max="13573" width="2" style="24" customWidth="1"/>
    <col min="13574" max="13574" width="13" style="24" customWidth="1"/>
    <col min="13575" max="13575" width="9.7109375" style="24" customWidth="1"/>
    <col min="13576" max="13576" width="6.28515625" style="24" customWidth="1"/>
    <col min="13577" max="13577" width="3.140625" style="24"/>
    <col min="13578" max="13578" width="8.85546875" style="24" customWidth="1"/>
    <col min="13579" max="13579" width="4.85546875" style="24" customWidth="1"/>
    <col min="13580" max="13580" width="6.140625" style="24" customWidth="1"/>
    <col min="13581" max="13581" width="7.140625" style="24" customWidth="1"/>
    <col min="13582" max="13582" width="11.85546875" style="24" customWidth="1"/>
    <col min="13583" max="13583" width="12.42578125" style="24" customWidth="1"/>
    <col min="13584" max="13584" width="2.28515625" style="24" customWidth="1"/>
    <col min="13585" max="13585" width="13.7109375" style="24" customWidth="1"/>
    <col min="13586" max="13586" width="8.85546875" style="24" customWidth="1"/>
    <col min="13587" max="13813" width="3.140625" style="24"/>
    <col min="13814" max="13814" width="11.7109375" style="24" customWidth="1"/>
    <col min="13815" max="13815" width="7.85546875" style="24" customWidth="1"/>
    <col min="13816" max="13816" width="2.42578125" style="24" customWidth="1"/>
    <col min="13817" max="13817" width="4.28515625" style="24" customWidth="1"/>
    <col min="13818" max="13818" width="2.28515625" style="24" customWidth="1"/>
    <col min="13819" max="13819" width="11.5703125" style="24" customWidth="1"/>
    <col min="13820" max="13820" width="3.140625" style="24"/>
    <col min="13821" max="13821" width="2.7109375" style="24" customWidth="1"/>
    <col min="13822" max="13822" width="9.28515625" style="24" customWidth="1"/>
    <col min="13823" max="13823" width="8.85546875" style="24" customWidth="1"/>
    <col min="13824" max="13824" width="7.5703125" style="24" customWidth="1"/>
    <col min="13825" max="13825" width="6.140625" style="24" customWidth="1"/>
    <col min="13826" max="13826" width="5.7109375" style="24" customWidth="1"/>
    <col min="13827" max="13827" width="11.85546875" style="24" customWidth="1"/>
    <col min="13828" max="13828" width="11.28515625" style="24" customWidth="1"/>
    <col min="13829" max="13829" width="2" style="24" customWidth="1"/>
    <col min="13830" max="13830" width="13" style="24" customWidth="1"/>
    <col min="13831" max="13831" width="9.7109375" style="24" customWidth="1"/>
    <col min="13832" max="13832" width="6.28515625" style="24" customWidth="1"/>
    <col min="13833" max="13833" width="3.140625" style="24"/>
    <col min="13834" max="13834" width="8.85546875" style="24" customWidth="1"/>
    <col min="13835" max="13835" width="4.85546875" style="24" customWidth="1"/>
    <col min="13836" max="13836" width="6.140625" style="24" customWidth="1"/>
    <col min="13837" max="13837" width="7.140625" style="24" customWidth="1"/>
    <col min="13838" max="13838" width="11.85546875" style="24" customWidth="1"/>
    <col min="13839" max="13839" width="12.42578125" style="24" customWidth="1"/>
    <col min="13840" max="13840" width="2.28515625" style="24" customWidth="1"/>
    <col min="13841" max="13841" width="13.7109375" style="24" customWidth="1"/>
    <col min="13842" max="13842" width="8.85546875" style="24" customWidth="1"/>
    <col min="13843" max="14069" width="3.140625" style="24"/>
    <col min="14070" max="14070" width="11.7109375" style="24" customWidth="1"/>
    <col min="14071" max="14071" width="7.85546875" style="24" customWidth="1"/>
    <col min="14072" max="14072" width="2.42578125" style="24" customWidth="1"/>
    <col min="14073" max="14073" width="4.28515625" style="24" customWidth="1"/>
    <col min="14074" max="14074" width="2.28515625" style="24" customWidth="1"/>
    <col min="14075" max="14075" width="11.5703125" style="24" customWidth="1"/>
    <col min="14076" max="14076" width="3.140625" style="24"/>
    <col min="14077" max="14077" width="2.7109375" style="24" customWidth="1"/>
    <col min="14078" max="14078" width="9.28515625" style="24" customWidth="1"/>
    <col min="14079" max="14079" width="8.85546875" style="24" customWidth="1"/>
    <col min="14080" max="14080" width="7.5703125" style="24" customWidth="1"/>
    <col min="14081" max="14081" width="6.140625" style="24" customWidth="1"/>
    <col min="14082" max="14082" width="5.7109375" style="24" customWidth="1"/>
    <col min="14083" max="14083" width="11.85546875" style="24" customWidth="1"/>
    <col min="14084" max="14084" width="11.28515625" style="24" customWidth="1"/>
    <col min="14085" max="14085" width="2" style="24" customWidth="1"/>
    <col min="14086" max="14086" width="13" style="24" customWidth="1"/>
    <col min="14087" max="14087" width="9.7109375" style="24" customWidth="1"/>
    <col min="14088" max="14088" width="6.28515625" style="24" customWidth="1"/>
    <col min="14089" max="14089" width="3.140625" style="24"/>
    <col min="14090" max="14090" width="8.85546875" style="24" customWidth="1"/>
    <col min="14091" max="14091" width="4.85546875" style="24" customWidth="1"/>
    <col min="14092" max="14092" width="6.140625" style="24" customWidth="1"/>
    <col min="14093" max="14093" width="7.140625" style="24" customWidth="1"/>
    <col min="14094" max="14094" width="11.85546875" style="24" customWidth="1"/>
    <col min="14095" max="14095" width="12.42578125" style="24" customWidth="1"/>
    <col min="14096" max="14096" width="2.28515625" style="24" customWidth="1"/>
    <col min="14097" max="14097" width="13.7109375" style="24" customWidth="1"/>
    <col min="14098" max="14098" width="8.85546875" style="24" customWidth="1"/>
    <col min="14099" max="14325" width="3.140625" style="24"/>
    <col min="14326" max="14326" width="11.7109375" style="24" customWidth="1"/>
    <col min="14327" max="14327" width="7.85546875" style="24" customWidth="1"/>
    <col min="14328" max="14328" width="2.42578125" style="24" customWidth="1"/>
    <col min="14329" max="14329" width="4.28515625" style="24" customWidth="1"/>
    <col min="14330" max="14330" width="2.28515625" style="24" customWidth="1"/>
    <col min="14331" max="14331" width="11.5703125" style="24" customWidth="1"/>
    <col min="14332" max="14332" width="3.140625" style="24"/>
    <col min="14333" max="14333" width="2.7109375" style="24" customWidth="1"/>
    <col min="14334" max="14334" width="9.28515625" style="24" customWidth="1"/>
    <col min="14335" max="14335" width="8.85546875" style="24" customWidth="1"/>
    <col min="14336" max="14336" width="7.5703125" style="24" customWidth="1"/>
    <col min="14337" max="14337" width="6.140625" style="24" customWidth="1"/>
    <col min="14338" max="14338" width="5.7109375" style="24" customWidth="1"/>
    <col min="14339" max="14339" width="11.85546875" style="24" customWidth="1"/>
    <col min="14340" max="14340" width="11.28515625" style="24" customWidth="1"/>
    <col min="14341" max="14341" width="2" style="24" customWidth="1"/>
    <col min="14342" max="14342" width="13" style="24" customWidth="1"/>
    <col min="14343" max="14343" width="9.7109375" style="24" customWidth="1"/>
    <col min="14344" max="14344" width="6.28515625" style="24" customWidth="1"/>
    <col min="14345" max="14345" width="3.140625" style="24"/>
    <col min="14346" max="14346" width="8.85546875" style="24" customWidth="1"/>
    <col min="14347" max="14347" width="4.85546875" style="24" customWidth="1"/>
    <col min="14348" max="14348" width="6.140625" style="24" customWidth="1"/>
    <col min="14349" max="14349" width="7.140625" style="24" customWidth="1"/>
    <col min="14350" max="14350" width="11.85546875" style="24" customWidth="1"/>
    <col min="14351" max="14351" width="12.42578125" style="24" customWidth="1"/>
    <col min="14352" max="14352" width="2.28515625" style="24" customWidth="1"/>
    <col min="14353" max="14353" width="13.7109375" style="24" customWidth="1"/>
    <col min="14354" max="14354" width="8.85546875" style="24" customWidth="1"/>
    <col min="14355" max="14581" width="3.140625" style="24"/>
    <col min="14582" max="14582" width="11.7109375" style="24" customWidth="1"/>
    <col min="14583" max="14583" width="7.85546875" style="24" customWidth="1"/>
    <col min="14584" max="14584" width="2.42578125" style="24" customWidth="1"/>
    <col min="14585" max="14585" width="4.28515625" style="24" customWidth="1"/>
    <col min="14586" max="14586" width="2.28515625" style="24" customWidth="1"/>
    <col min="14587" max="14587" width="11.5703125" style="24" customWidth="1"/>
    <col min="14588" max="14588" width="3.140625" style="24"/>
    <col min="14589" max="14589" width="2.7109375" style="24" customWidth="1"/>
    <col min="14590" max="14590" width="9.28515625" style="24" customWidth="1"/>
    <col min="14591" max="14591" width="8.85546875" style="24" customWidth="1"/>
    <col min="14592" max="14592" width="7.5703125" style="24" customWidth="1"/>
    <col min="14593" max="14593" width="6.140625" style="24" customWidth="1"/>
    <col min="14594" max="14594" width="5.7109375" style="24" customWidth="1"/>
    <col min="14595" max="14595" width="11.85546875" style="24" customWidth="1"/>
    <col min="14596" max="14596" width="11.28515625" style="24" customWidth="1"/>
    <col min="14597" max="14597" width="2" style="24" customWidth="1"/>
    <col min="14598" max="14598" width="13" style="24" customWidth="1"/>
    <col min="14599" max="14599" width="9.7109375" style="24" customWidth="1"/>
    <col min="14600" max="14600" width="6.28515625" style="24" customWidth="1"/>
    <col min="14601" max="14601" width="3.140625" style="24"/>
    <col min="14602" max="14602" width="8.85546875" style="24" customWidth="1"/>
    <col min="14603" max="14603" width="4.85546875" style="24" customWidth="1"/>
    <col min="14604" max="14604" width="6.140625" style="24" customWidth="1"/>
    <col min="14605" max="14605" width="7.140625" style="24" customWidth="1"/>
    <col min="14606" max="14606" width="11.85546875" style="24" customWidth="1"/>
    <col min="14607" max="14607" width="12.42578125" style="24" customWidth="1"/>
    <col min="14608" max="14608" width="2.28515625" style="24" customWidth="1"/>
    <col min="14609" max="14609" width="13.7109375" style="24" customWidth="1"/>
    <col min="14610" max="14610" width="8.85546875" style="24" customWidth="1"/>
    <col min="14611" max="14837" width="3.140625" style="24"/>
    <col min="14838" max="14838" width="11.7109375" style="24" customWidth="1"/>
    <col min="14839" max="14839" width="7.85546875" style="24" customWidth="1"/>
    <col min="14840" max="14840" width="2.42578125" style="24" customWidth="1"/>
    <col min="14841" max="14841" width="4.28515625" style="24" customWidth="1"/>
    <col min="14842" max="14842" width="2.28515625" style="24" customWidth="1"/>
    <col min="14843" max="14843" width="11.5703125" style="24" customWidth="1"/>
    <col min="14844" max="14844" width="3.140625" style="24"/>
    <col min="14845" max="14845" width="2.7109375" style="24" customWidth="1"/>
    <col min="14846" max="14846" width="9.28515625" style="24" customWidth="1"/>
    <col min="14847" max="14847" width="8.85546875" style="24" customWidth="1"/>
    <col min="14848" max="14848" width="7.5703125" style="24" customWidth="1"/>
    <col min="14849" max="14849" width="6.140625" style="24" customWidth="1"/>
    <col min="14850" max="14850" width="5.7109375" style="24" customWidth="1"/>
    <col min="14851" max="14851" width="11.85546875" style="24" customWidth="1"/>
    <col min="14852" max="14852" width="11.28515625" style="24" customWidth="1"/>
    <col min="14853" max="14853" width="2" style="24" customWidth="1"/>
    <col min="14854" max="14854" width="13" style="24" customWidth="1"/>
    <col min="14855" max="14855" width="9.7109375" style="24" customWidth="1"/>
    <col min="14856" max="14856" width="6.28515625" style="24" customWidth="1"/>
    <col min="14857" max="14857" width="3.140625" style="24"/>
    <col min="14858" max="14858" width="8.85546875" style="24" customWidth="1"/>
    <col min="14859" max="14859" width="4.85546875" style="24" customWidth="1"/>
    <col min="14860" max="14860" width="6.140625" style="24" customWidth="1"/>
    <col min="14861" max="14861" width="7.140625" style="24" customWidth="1"/>
    <col min="14862" max="14862" width="11.85546875" style="24" customWidth="1"/>
    <col min="14863" max="14863" width="12.42578125" style="24" customWidth="1"/>
    <col min="14864" max="14864" width="2.28515625" style="24" customWidth="1"/>
    <col min="14865" max="14865" width="13.7109375" style="24" customWidth="1"/>
    <col min="14866" max="14866" width="8.85546875" style="24" customWidth="1"/>
    <col min="14867" max="15093" width="3.140625" style="24"/>
    <col min="15094" max="15094" width="11.7109375" style="24" customWidth="1"/>
    <col min="15095" max="15095" width="7.85546875" style="24" customWidth="1"/>
    <col min="15096" max="15096" width="2.42578125" style="24" customWidth="1"/>
    <col min="15097" max="15097" width="4.28515625" style="24" customWidth="1"/>
    <col min="15098" max="15098" width="2.28515625" style="24" customWidth="1"/>
    <col min="15099" max="15099" width="11.5703125" style="24" customWidth="1"/>
    <col min="15100" max="15100" width="3.140625" style="24"/>
    <col min="15101" max="15101" width="2.7109375" style="24" customWidth="1"/>
    <col min="15102" max="15102" width="9.28515625" style="24" customWidth="1"/>
    <col min="15103" max="15103" width="8.85546875" style="24" customWidth="1"/>
    <col min="15104" max="15104" width="7.5703125" style="24" customWidth="1"/>
    <col min="15105" max="15105" width="6.140625" style="24" customWidth="1"/>
    <col min="15106" max="15106" width="5.7109375" style="24" customWidth="1"/>
    <col min="15107" max="15107" width="11.85546875" style="24" customWidth="1"/>
    <col min="15108" max="15108" width="11.28515625" style="24" customWidth="1"/>
    <col min="15109" max="15109" width="2" style="24" customWidth="1"/>
    <col min="15110" max="15110" width="13" style="24" customWidth="1"/>
    <col min="15111" max="15111" width="9.7109375" style="24" customWidth="1"/>
    <col min="15112" max="15112" width="6.28515625" style="24" customWidth="1"/>
    <col min="15113" max="15113" width="3.140625" style="24"/>
    <col min="15114" max="15114" width="8.85546875" style="24" customWidth="1"/>
    <col min="15115" max="15115" width="4.85546875" style="24" customWidth="1"/>
    <col min="15116" max="15116" width="6.140625" style="24" customWidth="1"/>
    <col min="15117" max="15117" width="7.140625" style="24" customWidth="1"/>
    <col min="15118" max="15118" width="11.85546875" style="24" customWidth="1"/>
    <col min="15119" max="15119" width="12.42578125" style="24" customWidth="1"/>
    <col min="15120" max="15120" width="2.28515625" style="24" customWidth="1"/>
    <col min="15121" max="15121" width="13.7109375" style="24" customWidth="1"/>
    <col min="15122" max="15122" width="8.85546875" style="24" customWidth="1"/>
    <col min="15123" max="15349" width="3.140625" style="24"/>
    <col min="15350" max="15350" width="11.7109375" style="24" customWidth="1"/>
    <col min="15351" max="15351" width="7.85546875" style="24" customWidth="1"/>
    <col min="15352" max="15352" width="2.42578125" style="24" customWidth="1"/>
    <col min="15353" max="15353" width="4.28515625" style="24" customWidth="1"/>
    <col min="15354" max="15354" width="2.28515625" style="24" customWidth="1"/>
    <col min="15355" max="15355" width="11.5703125" style="24" customWidth="1"/>
    <col min="15356" max="15356" width="3.140625" style="24"/>
    <col min="15357" max="15357" width="2.7109375" style="24" customWidth="1"/>
    <col min="15358" max="15358" width="9.28515625" style="24" customWidth="1"/>
    <col min="15359" max="15359" width="8.85546875" style="24" customWidth="1"/>
    <col min="15360" max="15360" width="7.5703125" style="24" customWidth="1"/>
    <col min="15361" max="15361" width="6.140625" style="24" customWidth="1"/>
    <col min="15362" max="15362" width="5.7109375" style="24" customWidth="1"/>
    <col min="15363" max="15363" width="11.85546875" style="24" customWidth="1"/>
    <col min="15364" max="15364" width="11.28515625" style="24" customWidth="1"/>
    <col min="15365" max="15365" width="2" style="24" customWidth="1"/>
    <col min="15366" max="15366" width="13" style="24" customWidth="1"/>
    <col min="15367" max="15367" width="9.7109375" style="24" customWidth="1"/>
    <col min="15368" max="15368" width="6.28515625" style="24" customWidth="1"/>
    <col min="15369" max="15369" width="3.140625" style="24"/>
    <col min="15370" max="15370" width="8.85546875" style="24" customWidth="1"/>
    <col min="15371" max="15371" width="4.85546875" style="24" customWidth="1"/>
    <col min="15372" max="15372" width="6.140625" style="24" customWidth="1"/>
    <col min="15373" max="15373" width="7.140625" style="24" customWidth="1"/>
    <col min="15374" max="15374" width="11.85546875" style="24" customWidth="1"/>
    <col min="15375" max="15375" width="12.42578125" style="24" customWidth="1"/>
    <col min="15376" max="15376" width="2.28515625" style="24" customWidth="1"/>
    <col min="15377" max="15377" width="13.7109375" style="24" customWidth="1"/>
    <col min="15378" max="15378" width="8.85546875" style="24" customWidth="1"/>
    <col min="15379" max="15605" width="3.140625" style="24"/>
    <col min="15606" max="15606" width="11.7109375" style="24" customWidth="1"/>
    <col min="15607" max="15607" width="7.85546875" style="24" customWidth="1"/>
    <col min="15608" max="15608" width="2.42578125" style="24" customWidth="1"/>
    <col min="15609" max="15609" width="4.28515625" style="24" customWidth="1"/>
    <col min="15610" max="15610" width="2.28515625" style="24" customWidth="1"/>
    <col min="15611" max="15611" width="11.5703125" style="24" customWidth="1"/>
    <col min="15612" max="15612" width="3.140625" style="24"/>
    <col min="15613" max="15613" width="2.7109375" style="24" customWidth="1"/>
    <col min="15614" max="15614" width="9.28515625" style="24" customWidth="1"/>
    <col min="15615" max="15615" width="8.85546875" style="24" customWidth="1"/>
    <col min="15616" max="15616" width="7.5703125" style="24" customWidth="1"/>
    <col min="15617" max="15617" width="6.140625" style="24" customWidth="1"/>
    <col min="15618" max="15618" width="5.7109375" style="24" customWidth="1"/>
    <col min="15619" max="15619" width="11.85546875" style="24" customWidth="1"/>
    <col min="15620" max="15620" width="11.28515625" style="24" customWidth="1"/>
    <col min="15621" max="15621" width="2" style="24" customWidth="1"/>
    <col min="15622" max="15622" width="13" style="24" customWidth="1"/>
    <col min="15623" max="15623" width="9.7109375" style="24" customWidth="1"/>
    <col min="15624" max="15624" width="6.28515625" style="24" customWidth="1"/>
    <col min="15625" max="15625" width="3.140625" style="24"/>
    <col min="15626" max="15626" width="8.85546875" style="24" customWidth="1"/>
    <col min="15627" max="15627" width="4.85546875" style="24" customWidth="1"/>
    <col min="15628" max="15628" width="6.140625" style="24" customWidth="1"/>
    <col min="15629" max="15629" width="7.140625" style="24" customWidth="1"/>
    <col min="15630" max="15630" width="11.85546875" style="24" customWidth="1"/>
    <col min="15631" max="15631" width="12.42578125" style="24" customWidth="1"/>
    <col min="15632" max="15632" width="2.28515625" style="24" customWidth="1"/>
    <col min="15633" max="15633" width="13.7109375" style="24" customWidth="1"/>
    <col min="15634" max="15634" width="8.85546875" style="24" customWidth="1"/>
    <col min="15635" max="15861" width="3.140625" style="24"/>
    <col min="15862" max="15862" width="11.7109375" style="24" customWidth="1"/>
    <col min="15863" max="15863" width="7.85546875" style="24" customWidth="1"/>
    <col min="15864" max="15864" width="2.42578125" style="24" customWidth="1"/>
    <col min="15865" max="15865" width="4.28515625" style="24" customWidth="1"/>
    <col min="15866" max="15866" width="2.28515625" style="24" customWidth="1"/>
    <col min="15867" max="15867" width="11.5703125" style="24" customWidth="1"/>
    <col min="15868" max="15868" width="3.140625" style="24"/>
    <col min="15869" max="15869" width="2.7109375" style="24" customWidth="1"/>
    <col min="15870" max="15870" width="9.28515625" style="24" customWidth="1"/>
    <col min="15871" max="15871" width="8.85546875" style="24" customWidth="1"/>
    <col min="15872" max="15872" width="7.5703125" style="24" customWidth="1"/>
    <col min="15873" max="15873" width="6.140625" style="24" customWidth="1"/>
    <col min="15874" max="15874" width="5.7109375" style="24" customWidth="1"/>
    <col min="15875" max="15875" width="11.85546875" style="24" customWidth="1"/>
    <col min="15876" max="15876" width="11.28515625" style="24" customWidth="1"/>
    <col min="15877" max="15877" width="2" style="24" customWidth="1"/>
    <col min="15878" max="15878" width="13" style="24" customWidth="1"/>
    <col min="15879" max="15879" width="9.7109375" style="24" customWidth="1"/>
    <col min="15880" max="15880" width="6.28515625" style="24" customWidth="1"/>
    <col min="15881" max="15881" width="3.140625" style="24"/>
    <col min="15882" max="15882" width="8.85546875" style="24" customWidth="1"/>
    <col min="15883" max="15883" width="4.85546875" style="24" customWidth="1"/>
    <col min="15884" max="15884" width="6.140625" style="24" customWidth="1"/>
    <col min="15885" max="15885" width="7.140625" style="24" customWidth="1"/>
    <col min="15886" max="15886" width="11.85546875" style="24" customWidth="1"/>
    <col min="15887" max="15887" width="12.42578125" style="24" customWidth="1"/>
    <col min="15888" max="15888" width="2.28515625" style="24" customWidth="1"/>
    <col min="15889" max="15889" width="13.7109375" style="24" customWidth="1"/>
    <col min="15890" max="15890" width="8.85546875" style="24" customWidth="1"/>
    <col min="15891" max="16117" width="3.140625" style="24"/>
    <col min="16118" max="16118" width="11.7109375" style="24" customWidth="1"/>
    <col min="16119" max="16119" width="7.85546875" style="24" customWidth="1"/>
    <col min="16120" max="16120" width="2.42578125" style="24" customWidth="1"/>
    <col min="16121" max="16121" width="4.28515625" style="24" customWidth="1"/>
    <col min="16122" max="16122" width="2.28515625" style="24" customWidth="1"/>
    <col min="16123" max="16123" width="11.5703125" style="24" customWidth="1"/>
    <col min="16124" max="16124" width="3.140625" style="24"/>
    <col min="16125" max="16125" width="2.7109375" style="24" customWidth="1"/>
    <col min="16126" max="16126" width="9.28515625" style="24" customWidth="1"/>
    <col min="16127" max="16127" width="8.85546875" style="24" customWidth="1"/>
    <col min="16128" max="16128" width="7.5703125" style="24" customWidth="1"/>
    <col min="16129" max="16129" width="6.140625" style="24" customWidth="1"/>
    <col min="16130" max="16130" width="5.7109375" style="24" customWidth="1"/>
    <col min="16131" max="16131" width="11.85546875" style="24" customWidth="1"/>
    <col min="16132" max="16132" width="11.28515625" style="24" customWidth="1"/>
    <col min="16133" max="16133" width="2" style="24" customWidth="1"/>
    <col min="16134" max="16134" width="13" style="24" customWidth="1"/>
    <col min="16135" max="16135" width="9.7109375" style="24" customWidth="1"/>
    <col min="16136" max="16136" width="6.28515625" style="24" customWidth="1"/>
    <col min="16137" max="16137" width="3.140625" style="24"/>
    <col min="16138" max="16138" width="8.85546875" style="24" customWidth="1"/>
    <col min="16139" max="16139" width="4.85546875" style="24" customWidth="1"/>
    <col min="16140" max="16140" width="6.140625" style="24" customWidth="1"/>
    <col min="16141" max="16141" width="7.140625" style="24" customWidth="1"/>
    <col min="16142" max="16142" width="11.85546875" style="24" customWidth="1"/>
    <col min="16143" max="16143" width="12.42578125" style="24" customWidth="1"/>
    <col min="16144" max="16144" width="2.28515625" style="24" customWidth="1"/>
    <col min="16145" max="16145" width="13.7109375" style="24" customWidth="1"/>
    <col min="16146" max="16146" width="8.85546875" style="24" customWidth="1"/>
    <col min="16147" max="16384" width="3.140625" style="24"/>
  </cols>
  <sheetData>
    <row r="1" spans="1:19" ht="15" customHeight="1">
      <c r="A1" s="24" t="s">
        <v>73</v>
      </c>
      <c r="B1" s="24" t="s">
        <v>58</v>
      </c>
      <c r="C1" s="51" t="s">
        <v>74</v>
      </c>
      <c r="D1" s="318">
        <f>'Cubicle Worksheet (2)'!$K$4</f>
        <v>0</v>
      </c>
      <c r="E1" s="319"/>
      <c r="F1" s="319"/>
      <c r="G1" s="319"/>
      <c r="H1" s="320"/>
      <c r="I1" s="53">
        <f>'Cubicle Worksheet (2)'!$AG$5</f>
        <v>0</v>
      </c>
      <c r="J1" s="25"/>
      <c r="L1" s="286">
        <f>'Cubicle Worksheet (2)'!$K$4</f>
        <v>0</v>
      </c>
      <c r="M1" s="287"/>
      <c r="N1" s="287"/>
      <c r="O1" s="288"/>
      <c r="P1" s="286">
        <f>'Cubicle Worksheet (2)'!$K$4</f>
        <v>0</v>
      </c>
      <c r="Q1" s="287"/>
      <c r="R1" s="287"/>
      <c r="S1" s="288"/>
    </row>
    <row r="2" spans="1:19" ht="15" customHeight="1">
      <c r="C2" s="51" t="s">
        <v>75</v>
      </c>
      <c r="D2" s="327" t="str">
        <f>'Cubicle Worksheet (2)'!$Q16</f>
        <v xml:space="preserve"> </v>
      </c>
      <c r="E2" s="328"/>
      <c r="F2" s="69" t="str">
        <f>IF('Cubicle Worksheet (2)'!R16="W","widths"," ")</f>
        <v xml:space="preserve"> </v>
      </c>
      <c r="G2" s="69" t="s">
        <v>37</v>
      </c>
      <c r="H2" s="68" t="str">
        <f>'Cubicle Worksheet (2)'!$T16</f>
        <v xml:space="preserve"> </v>
      </c>
      <c r="I2" s="53" t="str">
        <f>+IF('Cubicle Worksheet (2)'!$Q$38=1,"Ship",IF('Cubicle Worksheet (2)'!$Q$38=2,"Install",IF('Cubicle Worksheet (2)'!$Q$38=3,"Deliver",IF('Cubicle Worksheet (2)'!$Q$38=4,"Will Call"))))</f>
        <v>Ship</v>
      </c>
      <c r="J2" s="26"/>
      <c r="L2" s="289" t="str">
        <f>$I$2</f>
        <v>Ship</v>
      </c>
      <c r="M2" s="290"/>
      <c r="N2" s="291">
        <f>'Cubicle Worksheet (2)'!$AG$5</f>
        <v>0</v>
      </c>
      <c r="O2" s="292"/>
      <c r="P2" s="289" t="str">
        <f>$I$2</f>
        <v>Ship</v>
      </c>
      <c r="Q2" s="290"/>
      <c r="R2" s="291">
        <f>'Cubicle Worksheet (2)'!$AG$5</f>
        <v>0</v>
      </c>
      <c r="S2" s="292"/>
    </row>
    <row r="3" spans="1:19" ht="15" customHeight="1">
      <c r="C3" s="51" t="s">
        <v>76</v>
      </c>
      <c r="D3" s="67" t="str">
        <f>IF('Cubicle Worksheet (2)'!$U$9=TRUE,$D2,IF('Cubicle Worksheet (2)'!$U$11=TRUE,$D2,IF('Cubicle Worksheet (2)'!$U$10=TRUE,$D2,IF($I5="RR",$D2+4,$D2))))</f>
        <v xml:space="preserve"> </v>
      </c>
      <c r="E3" s="54" t="s">
        <v>37</v>
      </c>
      <c r="F3" s="55" t="str">
        <f>IF('Cubicle Worksheet (2)'!$U$9=TRUE,($H2-$D9)+4,IF('Cubicle Worksheet (2)'!$U$10=TRUE,$H2+7,IF('Cubicle Worksheet (2)'!$B16&gt;0,($H2-$D9)+4," ")))</f>
        <v xml:space="preserve"> </v>
      </c>
      <c r="G3" s="54"/>
      <c r="H3" s="54"/>
      <c r="I3" s="56"/>
      <c r="L3" s="331" t="str">
        <f>$I7</f>
        <v>P2-1</v>
      </c>
      <c r="M3" s="332"/>
      <c r="N3" s="299" t="s">
        <v>145</v>
      </c>
      <c r="O3" s="300"/>
      <c r="P3" s="331" t="str">
        <f>$I7</f>
        <v>P2-1</v>
      </c>
      <c r="Q3" s="332"/>
      <c r="R3" s="299" t="s">
        <v>146</v>
      </c>
      <c r="S3" s="300"/>
    </row>
    <row r="4" spans="1:19" ht="15" customHeight="1">
      <c r="C4" s="57" t="str">
        <f>IF('Cubicle Worksheet (2)'!$AA$10=TRUE,ROUNDUP('Cubicle Worksheet (2)'!$Q16/'Cubicle Worksheet (2)'!$AA$11,1)," ")</f>
        <v xml:space="preserve"> </v>
      </c>
      <c r="D4" s="69" t="str">
        <f>IF('Cubicle Worksheet (2)'!$U$9=TRUE,"width", IF('Cubicle Worksheet (2)'!$U$11=TRUE,"width",IF('Cubicle Worksheet (2)'!$U$10=TRUE,"width",IF('Cubicle Worksheet (2)'!$T16&gt;104,"width"," "))))</f>
        <v>width</v>
      </c>
      <c r="E4" s="54"/>
      <c r="F4" s="55"/>
      <c r="G4" s="54"/>
      <c r="H4" s="54"/>
      <c r="I4" s="56"/>
      <c r="L4" s="333"/>
      <c r="M4" s="334"/>
      <c r="N4" s="301"/>
      <c r="O4" s="302"/>
      <c r="P4" s="333"/>
      <c r="Q4" s="334"/>
      <c r="R4" s="301"/>
      <c r="S4" s="302"/>
    </row>
    <row r="5" spans="1:19" ht="15" customHeight="1" thickBot="1">
      <c r="C5" s="325">
        <f>'Cubicle Worksheet (2)'!$W16</f>
        <v>0</v>
      </c>
      <c r="D5" s="326"/>
      <c r="E5" s="326"/>
      <c r="F5" s="326"/>
      <c r="G5" s="54"/>
      <c r="H5" s="50" t="str">
        <f>IF('Cubicle Worksheet (2)'!$U$9=TRUE,"Panels","Widths")</f>
        <v>Widths</v>
      </c>
      <c r="I5" s="53" t="str">
        <f>IF('Cubicle Worksheet (2)'!$U$9=TRUE,'Cubicle Worksheet (2)'!$O16, IF('Cubicle Worksheet (2)'!$U$11=TRUE,$D2,IF('Cubicle Worksheet (2)'!$AA$10=TRUE,C4,IF('Cubicle Worksheet (2)'!$U$10=TRUE,$D2,IF('Cubicle Worksheet (2)'!$T16&gt;104,$D2,"RR")))))</f>
        <v xml:space="preserve"> </v>
      </c>
      <c r="L5" s="335"/>
      <c r="M5" s="336"/>
      <c r="N5" s="303"/>
      <c r="O5" s="304"/>
      <c r="P5" s="335"/>
      <c r="Q5" s="336"/>
      <c r="R5" s="303"/>
      <c r="S5" s="304"/>
    </row>
    <row r="6" spans="1:19" ht="15" customHeight="1" thickBot="1">
      <c r="C6" s="59"/>
      <c r="D6" s="58"/>
      <c r="E6" s="54"/>
      <c r="F6" s="55"/>
      <c r="G6" s="54"/>
      <c r="H6" s="55"/>
      <c r="I6" s="56"/>
      <c r="L6" s="75"/>
      <c r="M6" s="70"/>
      <c r="N6" s="71"/>
      <c r="O6" s="74"/>
      <c r="P6" s="71"/>
      <c r="Q6" s="72"/>
      <c r="R6" s="73"/>
      <c r="S6" s="70"/>
    </row>
    <row r="7" spans="1:19" ht="15" customHeight="1">
      <c r="C7" s="52" t="s">
        <v>0</v>
      </c>
      <c r="D7" s="318">
        <f>'Cubicle Worksheet (2)'!$A16</f>
        <v>0</v>
      </c>
      <c r="E7" s="319"/>
      <c r="F7" s="319"/>
      <c r="G7" s="319"/>
      <c r="H7" s="320"/>
      <c r="I7" s="337" t="str">
        <f>'Cubicle Worksheet (2)'!$X16</f>
        <v>P2-1</v>
      </c>
      <c r="L7" s="286">
        <f>'Cubicle Worksheet (2)'!$K$4</f>
        <v>0</v>
      </c>
      <c r="M7" s="287"/>
      <c r="N7" s="287"/>
      <c r="O7" s="288"/>
      <c r="P7" s="286">
        <f>'Cubicle Worksheet (2)'!$K$4</f>
        <v>0</v>
      </c>
      <c r="Q7" s="287"/>
      <c r="R7" s="287"/>
      <c r="S7" s="288"/>
    </row>
    <row r="8" spans="1:19" ht="15" customHeight="1">
      <c r="C8" s="51" t="s">
        <v>141</v>
      </c>
      <c r="D8" s="318" t="str">
        <f>IF('Cubicle Worksheet (2)'!$U$9=TRUE,"Double Snaps",IF('Cubicle Worksheet (2)'!$U$11=TRUE,"Snap Tape"," "))</f>
        <v xml:space="preserve"> </v>
      </c>
      <c r="E8" s="319"/>
      <c r="F8" s="320"/>
      <c r="G8" s="54"/>
      <c r="H8" s="55"/>
      <c r="I8" s="338"/>
      <c r="L8" s="289" t="str">
        <f>$I$2</f>
        <v>Ship</v>
      </c>
      <c r="M8" s="290"/>
      <c r="N8" s="291">
        <f>'Cubicle Worksheet (2)'!$AG$5</f>
        <v>0</v>
      </c>
      <c r="O8" s="292"/>
      <c r="P8" s="289" t="str">
        <f>$I$2</f>
        <v>Ship</v>
      </c>
      <c r="Q8" s="290"/>
      <c r="R8" s="291">
        <f>'Cubicle Worksheet (2)'!$AG$5</f>
        <v>0</v>
      </c>
      <c r="S8" s="292"/>
    </row>
    <row r="9" spans="1:19" ht="15" customHeight="1">
      <c r="C9" s="51" t="s">
        <v>131</v>
      </c>
      <c r="D9" s="329" t="str">
        <f>IF('Cubicle Worksheet (2)'!$U$9=TRUE,'Cubicle Worksheet (2)'!$U16-4,'Cubicle Worksheet (2)'!$U16)</f>
        <v xml:space="preserve"> </v>
      </c>
      <c r="E9" s="330"/>
      <c r="F9" s="62"/>
      <c r="G9" s="63"/>
      <c r="H9" s="64"/>
      <c r="I9" s="338"/>
      <c r="J9" s="28"/>
      <c r="L9" s="331" t="str">
        <f>$I7</f>
        <v>P2-1</v>
      </c>
      <c r="M9" s="332"/>
      <c r="N9" s="299" t="s">
        <v>147</v>
      </c>
      <c r="O9" s="300"/>
      <c r="P9" s="331" t="str">
        <f>$I7</f>
        <v>P2-1</v>
      </c>
      <c r="Q9" s="332"/>
      <c r="R9" s="299" t="s">
        <v>148</v>
      </c>
      <c r="S9" s="300"/>
    </row>
    <row r="10" spans="1:19" ht="15" customHeight="1">
      <c r="C10" s="51" t="s">
        <v>29</v>
      </c>
      <c r="D10" s="318">
        <f>'Cubicle Worksheet (2)'!$S$13</f>
        <v>0</v>
      </c>
      <c r="E10" s="319"/>
      <c r="F10" s="319"/>
      <c r="G10" s="319"/>
      <c r="H10" s="320"/>
      <c r="I10" s="317"/>
      <c r="L10" s="333"/>
      <c r="M10" s="334"/>
      <c r="N10" s="301"/>
      <c r="O10" s="302"/>
      <c r="P10" s="333"/>
      <c r="Q10" s="334"/>
      <c r="R10" s="301"/>
      <c r="S10" s="302"/>
    </row>
    <row r="11" spans="1:19" ht="15" customHeight="1" thickBot="1">
      <c r="C11" s="60"/>
      <c r="D11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1" s="61"/>
      <c r="F11" s="61"/>
      <c r="G11" s="65"/>
      <c r="H11" s="65"/>
      <c r="I11" s="66"/>
      <c r="L11" s="335"/>
      <c r="M11" s="336"/>
      <c r="N11" s="303"/>
      <c r="O11" s="304"/>
      <c r="P11" s="335"/>
      <c r="Q11" s="336"/>
      <c r="R11" s="303"/>
      <c r="S11" s="304"/>
    </row>
    <row r="12" spans="1:19" ht="15" customHeight="1"/>
    <row r="13" spans="1:19" ht="15" customHeight="1" thickBot="1"/>
    <row r="14" spans="1:19" ht="15" customHeight="1">
      <c r="A14" s="24" t="s">
        <v>78</v>
      </c>
      <c r="B14" s="24" t="s">
        <v>59</v>
      </c>
      <c r="C14" s="51" t="s">
        <v>74</v>
      </c>
      <c r="D14" s="318">
        <f>'Cubicle Worksheet (2)'!$K$4</f>
        <v>0</v>
      </c>
      <c r="E14" s="319"/>
      <c r="F14" s="319"/>
      <c r="G14" s="319"/>
      <c r="H14" s="320"/>
      <c r="I14" s="53">
        <f>'Cubicle Worksheet (2)'!$AG$5</f>
        <v>0</v>
      </c>
      <c r="J14" s="25"/>
      <c r="L14" s="286">
        <f>'Cubicle Worksheet (2)'!$K$4</f>
        <v>0</v>
      </c>
      <c r="M14" s="287"/>
      <c r="N14" s="287"/>
      <c r="O14" s="288"/>
      <c r="P14" s="286">
        <f>'Cubicle Worksheet (2)'!$K$4</f>
        <v>0</v>
      </c>
      <c r="Q14" s="287"/>
      <c r="R14" s="287"/>
      <c r="S14" s="288"/>
    </row>
    <row r="15" spans="1:19" ht="15" customHeight="1">
      <c r="C15" s="51" t="s">
        <v>75</v>
      </c>
      <c r="D15" s="327" t="str">
        <f>'Cubicle Worksheet (2)'!$Q17</f>
        <v xml:space="preserve"> </v>
      </c>
      <c r="E15" s="328"/>
      <c r="F15" s="69" t="str">
        <f>IF('Cubicle Worksheet (2)'!R17="W","widths"," ")</f>
        <v xml:space="preserve"> </v>
      </c>
      <c r="G15" s="69" t="s">
        <v>37</v>
      </c>
      <c r="H15" s="68" t="str">
        <f>'Cubicle Worksheet (2)'!$T17</f>
        <v xml:space="preserve"> </v>
      </c>
      <c r="I15" s="53" t="str">
        <f>+IF('Cubicle Worksheet (2)'!$Q$38=1,"Ship",IF('Cubicle Worksheet (2)'!$Q$38=2,"Install",IF('Cubicle Worksheet (2)'!$Q$38=3,"Deliver",IF('Cubicle Worksheet (2)'!$Q$38=4,"Will Call"))))</f>
        <v>Ship</v>
      </c>
      <c r="J15" s="26"/>
      <c r="L15" s="289" t="str">
        <f>$I$2</f>
        <v>Ship</v>
      </c>
      <c r="M15" s="290"/>
      <c r="N15" s="291">
        <f>'Cubicle Worksheet (2)'!$AG$5</f>
        <v>0</v>
      </c>
      <c r="O15" s="292"/>
      <c r="P15" s="289" t="str">
        <f>$I$2</f>
        <v>Ship</v>
      </c>
      <c r="Q15" s="290"/>
      <c r="R15" s="291">
        <f>'Cubicle Worksheet (2)'!$AG$5</f>
        <v>0</v>
      </c>
      <c r="S15" s="292"/>
    </row>
    <row r="16" spans="1:19" ht="15" customHeight="1">
      <c r="C16" s="51" t="s">
        <v>76</v>
      </c>
      <c r="D16" s="67" t="str">
        <f>IF('Cubicle Worksheet (2)'!$U$9=TRUE,$D15,IF('Cubicle Worksheet (2)'!$U$11=TRUE,$D15,IF('Cubicle Worksheet (2)'!$U$10=TRUE,$D15,IF($I18="RR",$D15+4,$D15))))</f>
        <v xml:space="preserve"> </v>
      </c>
      <c r="E16" s="54" t="s">
        <v>37</v>
      </c>
      <c r="F16" s="55" t="str">
        <f>IF('Cubicle Worksheet (2)'!$U$9=TRUE,($H15-$D22)+4,IF('Cubicle Worksheet (2)'!$U$10=TRUE,$H15+7,IF('Cubicle Worksheet (2)'!$B17&gt;0,($H15-$D22)+4," ")))</f>
        <v xml:space="preserve"> </v>
      </c>
      <c r="G16" s="54"/>
      <c r="H16" s="54"/>
      <c r="I16" s="56"/>
      <c r="L16" s="331" t="str">
        <f>$I20</f>
        <v>P2-2</v>
      </c>
      <c r="M16" s="332"/>
      <c r="N16" s="299" t="s">
        <v>145</v>
      </c>
      <c r="O16" s="300"/>
      <c r="P16" s="331" t="str">
        <f>$I20</f>
        <v>P2-2</v>
      </c>
      <c r="Q16" s="332"/>
      <c r="R16" s="299" t="s">
        <v>146</v>
      </c>
      <c r="S16" s="300"/>
    </row>
    <row r="17" spans="1:19" ht="15" customHeight="1">
      <c r="C17" s="57" t="str">
        <f>IF('Cubicle Worksheet (2)'!$AA$10=TRUE,ROUNDUP('Cubicle Worksheet (2)'!$Q17/'Cubicle Worksheet (2)'!$AA$11,1)," ")</f>
        <v xml:space="preserve"> </v>
      </c>
      <c r="D17" s="69" t="str">
        <f>IF('Cubicle Worksheet (2)'!$U$9=TRUE,"width", IF('Cubicle Worksheet (2)'!$U$11=TRUE,"width",IF('Cubicle Worksheet (2)'!$U$10=TRUE,"width",IF('Cubicle Worksheet (2)'!$T17&gt;104,"width"," "))))</f>
        <v>width</v>
      </c>
      <c r="E17" s="54"/>
      <c r="F17" s="55"/>
      <c r="G17" s="54"/>
      <c r="H17" s="54"/>
      <c r="I17" s="56"/>
      <c r="L17" s="333"/>
      <c r="M17" s="334"/>
      <c r="N17" s="301"/>
      <c r="O17" s="302"/>
      <c r="P17" s="333"/>
      <c r="Q17" s="334"/>
      <c r="R17" s="301"/>
      <c r="S17" s="302"/>
    </row>
    <row r="18" spans="1:19" ht="15" customHeight="1" thickBot="1">
      <c r="C18" s="325">
        <f>'Cubicle Worksheet (2)'!$W17</f>
        <v>0</v>
      </c>
      <c r="D18" s="326"/>
      <c r="E18" s="326"/>
      <c r="F18" s="326"/>
      <c r="G18" s="54"/>
      <c r="H18" s="50" t="str">
        <f>IF('Cubicle Worksheet (2)'!$U$9=TRUE,"Panels","Widths")</f>
        <v>Widths</v>
      </c>
      <c r="I18" s="53" t="str">
        <f>IF('Cubicle Worksheet (2)'!$U$9=TRUE,'Cubicle Worksheet (2)'!$O29, IF('Cubicle Worksheet (2)'!$U$11=TRUE,$D15,IF('Cubicle Worksheet (2)'!$AA$10=TRUE,C17,IF('Cubicle Worksheet (2)'!$U$10=TRUE,$D15,IF('Cubicle Worksheet (2)'!$T17&gt;104,$D15,"RR")))))</f>
        <v xml:space="preserve"> </v>
      </c>
      <c r="L18" s="335"/>
      <c r="M18" s="336"/>
      <c r="N18" s="303"/>
      <c r="O18" s="304"/>
      <c r="P18" s="335"/>
      <c r="Q18" s="336"/>
      <c r="R18" s="303"/>
      <c r="S18" s="304"/>
    </row>
    <row r="19" spans="1:19" ht="15" customHeight="1" thickBot="1">
      <c r="C19" s="59"/>
      <c r="D19" s="58"/>
      <c r="E19" s="54"/>
      <c r="F19" s="55"/>
      <c r="G19" s="54"/>
      <c r="H19" s="55"/>
      <c r="I19" s="56"/>
      <c r="L19" s="75"/>
      <c r="M19" s="70"/>
      <c r="N19" s="71"/>
      <c r="O19" s="74"/>
      <c r="P19" s="71"/>
      <c r="Q19" s="72"/>
      <c r="R19" s="73"/>
      <c r="S19" s="70"/>
    </row>
    <row r="20" spans="1:19" ht="15" customHeight="1">
      <c r="C20" s="52" t="s">
        <v>0</v>
      </c>
      <c r="D20" s="318">
        <f>'Cubicle Worksheet (2)'!$A17</f>
        <v>0</v>
      </c>
      <c r="E20" s="319"/>
      <c r="F20" s="319"/>
      <c r="G20" s="319"/>
      <c r="H20" s="320"/>
      <c r="I20" s="337" t="str">
        <f>'Cubicle Worksheet (2)'!$X17</f>
        <v>P2-2</v>
      </c>
      <c r="L20" s="286">
        <f>'Cubicle Worksheet (2)'!$K$4</f>
        <v>0</v>
      </c>
      <c r="M20" s="287"/>
      <c r="N20" s="287"/>
      <c r="O20" s="288"/>
      <c r="P20" s="286">
        <f>'Cubicle Worksheet (2)'!$K$4</f>
        <v>0</v>
      </c>
      <c r="Q20" s="287"/>
      <c r="R20" s="287"/>
      <c r="S20" s="288"/>
    </row>
    <row r="21" spans="1:19" ht="15" customHeight="1">
      <c r="C21" s="51" t="s">
        <v>141</v>
      </c>
      <c r="D21" s="318" t="str">
        <f>IF('Cubicle Worksheet (2)'!$U$9=TRUE,"Double Snaps",IF('Cubicle Worksheet (2)'!$U$11=TRUE,"Snap Tape"," "))</f>
        <v xml:space="preserve"> </v>
      </c>
      <c r="E21" s="319"/>
      <c r="F21" s="320"/>
      <c r="G21" s="54"/>
      <c r="H21" s="55"/>
      <c r="I21" s="338"/>
      <c r="L21" s="289" t="str">
        <f>$I$2</f>
        <v>Ship</v>
      </c>
      <c r="M21" s="290"/>
      <c r="N21" s="291">
        <f>'Cubicle Worksheet (2)'!$AG$5</f>
        <v>0</v>
      </c>
      <c r="O21" s="292"/>
      <c r="P21" s="289" t="str">
        <f>$I$2</f>
        <v>Ship</v>
      </c>
      <c r="Q21" s="290"/>
      <c r="R21" s="291">
        <f>'Cubicle Worksheet (2)'!$AG$5</f>
        <v>0</v>
      </c>
      <c r="S21" s="292"/>
    </row>
    <row r="22" spans="1:19" ht="15" customHeight="1">
      <c r="C22" s="51" t="s">
        <v>131</v>
      </c>
      <c r="D22" s="329" t="str">
        <f>IF('Cubicle Worksheet (2)'!$U$9=TRUE,'Cubicle Worksheet (2)'!$U17-4,'Cubicle Worksheet (2)'!$U17)</f>
        <v xml:space="preserve"> </v>
      </c>
      <c r="E22" s="330"/>
      <c r="F22" s="62"/>
      <c r="G22" s="63"/>
      <c r="H22" s="64"/>
      <c r="I22" s="338"/>
      <c r="J22" s="28"/>
      <c r="L22" s="331" t="str">
        <f>$I20</f>
        <v>P2-2</v>
      </c>
      <c r="M22" s="332"/>
      <c r="N22" s="299" t="s">
        <v>147</v>
      </c>
      <c r="O22" s="300"/>
      <c r="P22" s="331" t="str">
        <f>$I20</f>
        <v>P2-2</v>
      </c>
      <c r="Q22" s="332"/>
      <c r="R22" s="299" t="s">
        <v>148</v>
      </c>
      <c r="S22" s="300"/>
    </row>
    <row r="23" spans="1:19" ht="15" customHeight="1">
      <c r="C23" s="51" t="s">
        <v>29</v>
      </c>
      <c r="D23" s="318">
        <f>'Cubicle Worksheet (2)'!$S$13</f>
        <v>0</v>
      </c>
      <c r="E23" s="319"/>
      <c r="F23" s="319"/>
      <c r="G23" s="319"/>
      <c r="H23" s="320"/>
      <c r="I23" s="317"/>
      <c r="L23" s="333"/>
      <c r="M23" s="334"/>
      <c r="N23" s="301"/>
      <c r="O23" s="302"/>
      <c r="P23" s="333"/>
      <c r="Q23" s="334"/>
      <c r="R23" s="301"/>
      <c r="S23" s="302"/>
    </row>
    <row r="24" spans="1:19" ht="15" customHeight="1" thickBot="1">
      <c r="C24" s="60"/>
      <c r="D24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24" s="61"/>
      <c r="F24" s="61"/>
      <c r="G24" s="65"/>
      <c r="H24" s="65"/>
      <c r="I24" s="66"/>
      <c r="L24" s="335"/>
      <c r="M24" s="336"/>
      <c r="N24" s="303"/>
      <c r="O24" s="304"/>
      <c r="P24" s="335"/>
      <c r="Q24" s="336"/>
      <c r="R24" s="303"/>
      <c r="S24" s="304"/>
    </row>
    <row r="25" spans="1:19" ht="15" customHeight="1"/>
    <row r="26" spans="1:19" ht="15" customHeight="1" thickBot="1"/>
    <row r="27" spans="1:19" ht="15" customHeight="1">
      <c r="A27" s="24" t="s">
        <v>79</v>
      </c>
      <c r="B27" s="24" t="s">
        <v>60</v>
      </c>
      <c r="C27" s="51" t="s">
        <v>74</v>
      </c>
      <c r="D27" s="318">
        <f>'Cubicle Worksheet (2)'!$K$4</f>
        <v>0</v>
      </c>
      <c r="E27" s="319"/>
      <c r="F27" s="319"/>
      <c r="G27" s="319"/>
      <c r="H27" s="320"/>
      <c r="I27" s="53">
        <f>'Cubicle Worksheet (2)'!$AG$5</f>
        <v>0</v>
      </c>
      <c r="J27" s="25"/>
      <c r="L27" s="286">
        <f>'Cubicle Worksheet (2)'!$K$4</f>
        <v>0</v>
      </c>
      <c r="M27" s="287"/>
      <c r="N27" s="287"/>
      <c r="O27" s="288"/>
      <c r="P27" s="286">
        <f>'Cubicle Worksheet (2)'!$K$4</f>
        <v>0</v>
      </c>
      <c r="Q27" s="287"/>
      <c r="R27" s="287"/>
      <c r="S27" s="288"/>
    </row>
    <row r="28" spans="1:19" ht="15" customHeight="1">
      <c r="C28" s="51" t="s">
        <v>75</v>
      </c>
      <c r="D28" s="327" t="str">
        <f>'Cubicle Worksheet (2)'!$Q18</f>
        <v xml:space="preserve"> </v>
      </c>
      <c r="E28" s="328"/>
      <c r="F28" s="69" t="str">
        <f>IF('Cubicle Worksheet (2)'!R18="W","widths"," ")</f>
        <v xml:space="preserve"> </v>
      </c>
      <c r="G28" s="69" t="s">
        <v>37</v>
      </c>
      <c r="H28" s="68" t="str">
        <f>'Cubicle Worksheet (2)'!$T18</f>
        <v xml:space="preserve"> </v>
      </c>
      <c r="I28" s="53" t="str">
        <f>+IF('Cubicle Worksheet (2)'!$Q$38=1,"Ship",IF('Cubicle Worksheet (2)'!$Q$38=2,"Install",IF('Cubicle Worksheet (2)'!$Q$38=3,"Deliver",IF('Cubicle Worksheet (2)'!$Q$38=4,"Will Call"))))</f>
        <v>Ship</v>
      </c>
      <c r="J28" s="26"/>
      <c r="L28" s="289" t="str">
        <f>$I$2</f>
        <v>Ship</v>
      </c>
      <c r="M28" s="290"/>
      <c r="N28" s="291">
        <f>'Cubicle Worksheet (2)'!$AG$5</f>
        <v>0</v>
      </c>
      <c r="O28" s="292"/>
      <c r="P28" s="289" t="str">
        <f>$I$2</f>
        <v>Ship</v>
      </c>
      <c r="Q28" s="290"/>
      <c r="R28" s="291">
        <f>'Cubicle Worksheet (2)'!$AG$5</f>
        <v>0</v>
      </c>
      <c r="S28" s="292"/>
    </row>
    <row r="29" spans="1:19" ht="15" customHeight="1">
      <c r="C29" s="51" t="s">
        <v>76</v>
      </c>
      <c r="D29" s="67" t="str">
        <f>IF('Cubicle Worksheet (2)'!$U$9=TRUE,$D28,IF('Cubicle Worksheet (2)'!$U$11=TRUE,$D28,IF('Cubicle Worksheet (2)'!$U$10=TRUE,$D28,IF($I31="RR",$D28+4,$D28))))</f>
        <v xml:space="preserve"> </v>
      </c>
      <c r="E29" s="54" t="s">
        <v>37</v>
      </c>
      <c r="F29" s="55" t="str">
        <f>IF('Cubicle Worksheet (2)'!$U$9=TRUE,($H28-$D35)+4,IF('Cubicle Worksheet (2)'!$U$10=TRUE,$H28+7,IF('Cubicle Worksheet (2)'!$B18&gt;0,($H28-$D35)+4," ")))</f>
        <v xml:space="preserve"> </v>
      </c>
      <c r="G29" s="54"/>
      <c r="H29" s="54"/>
      <c r="I29" s="56"/>
      <c r="L29" s="331" t="str">
        <f>$I33</f>
        <v>P2-3</v>
      </c>
      <c r="M29" s="332"/>
      <c r="N29" s="299" t="s">
        <v>145</v>
      </c>
      <c r="O29" s="300"/>
      <c r="P29" s="331" t="str">
        <f>$I33</f>
        <v>P2-3</v>
      </c>
      <c r="Q29" s="332"/>
      <c r="R29" s="299" t="s">
        <v>146</v>
      </c>
      <c r="S29" s="300"/>
    </row>
    <row r="30" spans="1:19" ht="15" customHeight="1">
      <c r="C30" s="57" t="str">
        <f>IF('Cubicle Worksheet (2)'!$AA$10=TRUE,ROUNDUP('Cubicle Worksheet (2)'!$Q18/'Cubicle Worksheet (2)'!$AA$11,1)," ")</f>
        <v xml:space="preserve"> </v>
      </c>
      <c r="D30" s="69" t="str">
        <f>IF('Cubicle Worksheet (2)'!$U$9=TRUE,"width", IF('Cubicle Worksheet (2)'!$U$11=TRUE,"width",IF('Cubicle Worksheet (2)'!$U$10=TRUE,"width",IF('Cubicle Worksheet (2)'!$T18&gt;104,"width"," "))))</f>
        <v>width</v>
      </c>
      <c r="E30" s="54"/>
      <c r="F30" s="55"/>
      <c r="G30" s="54"/>
      <c r="H30" s="54"/>
      <c r="I30" s="56"/>
      <c r="L30" s="333"/>
      <c r="M30" s="334"/>
      <c r="N30" s="301"/>
      <c r="O30" s="302"/>
      <c r="P30" s="333"/>
      <c r="Q30" s="334"/>
      <c r="R30" s="301"/>
      <c r="S30" s="302"/>
    </row>
    <row r="31" spans="1:19" ht="15" customHeight="1" thickBot="1">
      <c r="C31" s="325">
        <f>'Cubicle Worksheet (2)'!$W18</f>
        <v>0</v>
      </c>
      <c r="D31" s="326"/>
      <c r="E31" s="326"/>
      <c r="F31" s="326"/>
      <c r="G31" s="54"/>
      <c r="H31" s="50" t="str">
        <f>IF('Cubicle Worksheet (2)'!$U$9=TRUE,"Panels","Widths")</f>
        <v>Widths</v>
      </c>
      <c r="I31" s="53" t="str">
        <f>IF('Cubicle Worksheet (2)'!$U$9=TRUE,'Cubicle Worksheet (2)'!$O42, IF('Cubicle Worksheet (2)'!$U$11=TRUE,$D28,IF('Cubicle Worksheet (2)'!$AA$10=TRUE,C30,IF('Cubicle Worksheet (2)'!$U$10=TRUE,$D28,IF('Cubicle Worksheet (2)'!$T18&gt;104,$D28,"RR")))))</f>
        <v xml:space="preserve"> </v>
      </c>
      <c r="L31" s="335"/>
      <c r="M31" s="336"/>
      <c r="N31" s="303"/>
      <c r="O31" s="304"/>
      <c r="P31" s="335"/>
      <c r="Q31" s="336"/>
      <c r="R31" s="303"/>
      <c r="S31" s="304"/>
    </row>
    <row r="32" spans="1:19" ht="15" customHeight="1" thickBot="1">
      <c r="C32" s="59"/>
      <c r="D32" s="58"/>
      <c r="E32" s="54"/>
      <c r="F32" s="55"/>
      <c r="G32" s="54"/>
      <c r="H32" s="55"/>
      <c r="I32" s="56"/>
      <c r="L32" s="75"/>
      <c r="M32" s="70"/>
      <c r="N32" s="71"/>
      <c r="O32" s="74"/>
      <c r="P32" s="71"/>
      <c r="Q32" s="72"/>
      <c r="R32" s="73"/>
      <c r="S32" s="70"/>
    </row>
    <row r="33" spans="1:19" ht="15" customHeight="1">
      <c r="C33" s="52" t="s">
        <v>0</v>
      </c>
      <c r="D33" s="318">
        <f>'Cubicle Worksheet (2)'!$A18</f>
        <v>0</v>
      </c>
      <c r="E33" s="319"/>
      <c r="F33" s="319"/>
      <c r="G33" s="319"/>
      <c r="H33" s="320"/>
      <c r="I33" s="337" t="str">
        <f>'Cubicle Worksheet (2)'!$X18</f>
        <v>P2-3</v>
      </c>
      <c r="L33" s="286">
        <f>'Cubicle Worksheet (2)'!$K$4</f>
        <v>0</v>
      </c>
      <c r="M33" s="287"/>
      <c r="N33" s="287"/>
      <c r="O33" s="288"/>
      <c r="P33" s="286">
        <f>'Cubicle Worksheet (2)'!$K$4</f>
        <v>0</v>
      </c>
      <c r="Q33" s="287"/>
      <c r="R33" s="287"/>
      <c r="S33" s="288"/>
    </row>
    <row r="34" spans="1:19" ht="15" customHeight="1">
      <c r="C34" s="51" t="s">
        <v>141</v>
      </c>
      <c r="D34" s="318" t="str">
        <f>IF('Cubicle Worksheet (2)'!$U$9=TRUE,"Double Snaps",IF('Cubicle Worksheet (2)'!$U$11=TRUE,"Snap Tape"," "))</f>
        <v xml:space="preserve"> </v>
      </c>
      <c r="E34" s="319"/>
      <c r="F34" s="320"/>
      <c r="G34" s="54"/>
      <c r="H34" s="55"/>
      <c r="I34" s="338"/>
      <c r="L34" s="289" t="str">
        <f>$I$2</f>
        <v>Ship</v>
      </c>
      <c r="M34" s="290"/>
      <c r="N34" s="291">
        <f>'Cubicle Worksheet (2)'!$AG$5</f>
        <v>0</v>
      </c>
      <c r="O34" s="292"/>
      <c r="P34" s="289" t="str">
        <f>$I$2</f>
        <v>Ship</v>
      </c>
      <c r="Q34" s="290"/>
      <c r="R34" s="291">
        <f>'Cubicle Worksheet (2)'!$AG$5</f>
        <v>0</v>
      </c>
      <c r="S34" s="292"/>
    </row>
    <row r="35" spans="1:19" ht="15" customHeight="1">
      <c r="C35" s="51" t="s">
        <v>131</v>
      </c>
      <c r="D35" s="329" t="str">
        <f>IF('Cubicle Worksheet (2)'!$U$9=TRUE,'Cubicle Worksheet (2)'!$U18-4,'Cubicle Worksheet (2)'!$U18)</f>
        <v xml:space="preserve"> </v>
      </c>
      <c r="E35" s="330"/>
      <c r="F35" s="62"/>
      <c r="G35" s="63"/>
      <c r="H35" s="64"/>
      <c r="I35" s="338"/>
      <c r="J35" s="28"/>
      <c r="L35" s="331" t="str">
        <f>$I33</f>
        <v>P2-3</v>
      </c>
      <c r="M35" s="332"/>
      <c r="N35" s="299" t="s">
        <v>147</v>
      </c>
      <c r="O35" s="300"/>
      <c r="P35" s="331" t="str">
        <f>$I33</f>
        <v>P2-3</v>
      </c>
      <c r="Q35" s="332"/>
      <c r="R35" s="299" t="s">
        <v>148</v>
      </c>
      <c r="S35" s="300"/>
    </row>
    <row r="36" spans="1:19" ht="15" customHeight="1">
      <c r="C36" s="51" t="s">
        <v>29</v>
      </c>
      <c r="D36" s="318">
        <f>'Cubicle Worksheet (2)'!$S$13</f>
        <v>0</v>
      </c>
      <c r="E36" s="319"/>
      <c r="F36" s="319"/>
      <c r="G36" s="319"/>
      <c r="H36" s="320"/>
      <c r="I36" s="317"/>
      <c r="L36" s="333"/>
      <c r="M36" s="334"/>
      <c r="N36" s="301"/>
      <c r="O36" s="302"/>
      <c r="P36" s="333"/>
      <c r="Q36" s="334"/>
      <c r="R36" s="301"/>
      <c r="S36" s="302"/>
    </row>
    <row r="37" spans="1:19" ht="15" customHeight="1" thickBot="1">
      <c r="C37" s="60"/>
      <c r="D37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37" s="61"/>
      <c r="F37" s="61"/>
      <c r="G37" s="65"/>
      <c r="H37" s="65"/>
      <c r="I37" s="66"/>
      <c r="L37" s="335"/>
      <c r="M37" s="336"/>
      <c r="N37" s="303"/>
      <c r="O37" s="304"/>
      <c r="P37" s="335"/>
      <c r="Q37" s="336"/>
      <c r="R37" s="303"/>
      <c r="S37" s="304"/>
    </row>
    <row r="38" spans="1:19" ht="15" customHeight="1" thickBot="1"/>
    <row r="39" spans="1:19" ht="15" customHeight="1">
      <c r="A39" s="24" t="s">
        <v>80</v>
      </c>
      <c r="B39" s="24" t="s">
        <v>61</v>
      </c>
      <c r="C39" s="51" t="s">
        <v>74</v>
      </c>
      <c r="D39" s="318">
        <f>'Cubicle Worksheet (2)'!$K$4</f>
        <v>0</v>
      </c>
      <c r="E39" s="319"/>
      <c r="F39" s="319"/>
      <c r="G39" s="319"/>
      <c r="H39" s="320"/>
      <c r="I39" s="53">
        <f>'Cubicle Worksheet (2)'!$AG$5</f>
        <v>0</v>
      </c>
      <c r="J39" s="25"/>
      <c r="L39" s="286">
        <f>'Cubicle Worksheet (2)'!$K$4</f>
        <v>0</v>
      </c>
      <c r="M39" s="287"/>
      <c r="N39" s="287"/>
      <c r="O39" s="288"/>
      <c r="P39" s="286">
        <f>'Cubicle Worksheet (2)'!$K$4</f>
        <v>0</v>
      </c>
      <c r="Q39" s="287"/>
      <c r="R39" s="287"/>
      <c r="S39" s="288"/>
    </row>
    <row r="40" spans="1:19" ht="15" customHeight="1">
      <c r="C40" s="51" t="s">
        <v>75</v>
      </c>
      <c r="D40" s="327" t="str">
        <f>'Cubicle Worksheet (2)'!$Q19</f>
        <v xml:space="preserve"> </v>
      </c>
      <c r="E40" s="328"/>
      <c r="F40" s="69" t="str">
        <f>IF('Cubicle Worksheet (2)'!R19="W","widths"," ")</f>
        <v xml:space="preserve"> </v>
      </c>
      <c r="G40" s="69" t="s">
        <v>37</v>
      </c>
      <c r="H40" s="68" t="str">
        <f>'Cubicle Worksheet (2)'!$T19</f>
        <v xml:space="preserve"> </v>
      </c>
      <c r="I40" s="53" t="str">
        <f>+IF('Cubicle Worksheet (2)'!$Q$38=1,"Ship",IF('Cubicle Worksheet (2)'!$Q$38=2,"Install",IF('Cubicle Worksheet (2)'!$Q$38=3,"Deliver",IF('Cubicle Worksheet (2)'!$Q$38=4,"Will Call"))))</f>
        <v>Ship</v>
      </c>
      <c r="J40" s="26"/>
      <c r="L40" s="289" t="str">
        <f>$I$2</f>
        <v>Ship</v>
      </c>
      <c r="M40" s="290"/>
      <c r="N40" s="291">
        <f>'Cubicle Worksheet (2)'!$AG$5</f>
        <v>0</v>
      </c>
      <c r="O40" s="292"/>
      <c r="P40" s="289" t="str">
        <f>$I$2</f>
        <v>Ship</v>
      </c>
      <c r="Q40" s="290"/>
      <c r="R40" s="291">
        <f>'Cubicle Worksheet (2)'!$AG$5</f>
        <v>0</v>
      </c>
      <c r="S40" s="292"/>
    </row>
    <row r="41" spans="1:19" ht="15" customHeight="1">
      <c r="C41" s="51" t="s">
        <v>76</v>
      </c>
      <c r="D41" s="67" t="str">
        <f>IF('Cubicle Worksheet (2)'!$U$9=TRUE,$D40,IF('Cubicle Worksheet (2)'!$U$11=TRUE,$D40,IF('Cubicle Worksheet (2)'!$U$10=TRUE,$D40,IF($I43="RR",$D40+4,$D40))))</f>
        <v xml:space="preserve"> </v>
      </c>
      <c r="E41" s="54" t="s">
        <v>37</v>
      </c>
      <c r="F41" s="55" t="str">
        <f>IF('Cubicle Worksheet (2)'!$U$9=TRUE,($H40-$D47)+4,IF('Cubicle Worksheet (2)'!$U$10=TRUE,$H40+7,IF('Cubicle Worksheet (2)'!$B19&gt;0,($H40-$D47)+4," ")))</f>
        <v xml:space="preserve"> </v>
      </c>
      <c r="G41" s="54"/>
      <c r="H41" s="54"/>
      <c r="I41" s="56"/>
      <c r="L41" s="331" t="str">
        <f>$I45</f>
        <v>P2-4</v>
      </c>
      <c r="M41" s="332"/>
      <c r="N41" s="299" t="s">
        <v>145</v>
      </c>
      <c r="O41" s="300"/>
      <c r="P41" s="331" t="str">
        <f>$I45</f>
        <v>P2-4</v>
      </c>
      <c r="Q41" s="332"/>
      <c r="R41" s="299" t="s">
        <v>146</v>
      </c>
      <c r="S41" s="300"/>
    </row>
    <row r="42" spans="1:19" ht="15" customHeight="1">
      <c r="C42" s="57" t="str">
        <f>IF('Cubicle Worksheet (2)'!$AA$10=TRUE,ROUNDUP('Cubicle Worksheet (2)'!$Q19/'Cubicle Worksheet (2)'!$AA$11,1)," ")</f>
        <v xml:space="preserve"> </v>
      </c>
      <c r="D42" s="69" t="str">
        <f>IF('Cubicle Worksheet (2)'!$U$9=TRUE,"width", IF('Cubicle Worksheet (2)'!$U$11=TRUE,"width",IF('Cubicle Worksheet (2)'!$U$10=TRUE,"width",IF('Cubicle Worksheet (2)'!$T19&gt;104,"width"," "))))</f>
        <v>width</v>
      </c>
      <c r="E42" s="54"/>
      <c r="F42" s="55"/>
      <c r="G42" s="54"/>
      <c r="H42" s="54"/>
      <c r="I42" s="56"/>
      <c r="L42" s="333"/>
      <c r="M42" s="334"/>
      <c r="N42" s="301"/>
      <c r="O42" s="302"/>
      <c r="P42" s="333"/>
      <c r="Q42" s="334"/>
      <c r="R42" s="301"/>
      <c r="S42" s="302"/>
    </row>
    <row r="43" spans="1:19" ht="15" customHeight="1" thickBot="1">
      <c r="C43" s="325">
        <f>'Cubicle Worksheet (2)'!$W19</f>
        <v>0</v>
      </c>
      <c r="D43" s="326"/>
      <c r="E43" s="326"/>
      <c r="F43" s="326"/>
      <c r="G43" s="54"/>
      <c r="H43" s="50" t="str">
        <f>IF('Cubicle Worksheet (2)'!$U$9=TRUE,"Panels","Widths")</f>
        <v>Widths</v>
      </c>
      <c r="I43" s="53" t="str">
        <f>IF('Cubicle Worksheet (2)'!$U$9=TRUE,'Cubicle Worksheet (2)'!$O54, IF('Cubicle Worksheet (2)'!$U$11=TRUE,$D40,IF('Cubicle Worksheet (2)'!$AA$10=TRUE,C42,IF('Cubicle Worksheet (2)'!$U$10=TRUE,$D40,IF('Cubicle Worksheet (2)'!$T19&gt;104,$D40,"RR")))))</f>
        <v xml:space="preserve"> </v>
      </c>
      <c r="L43" s="335"/>
      <c r="M43" s="336"/>
      <c r="N43" s="303"/>
      <c r="O43" s="304"/>
      <c r="P43" s="335"/>
      <c r="Q43" s="336"/>
      <c r="R43" s="303"/>
      <c r="S43" s="304"/>
    </row>
    <row r="44" spans="1:19" ht="15" customHeight="1" thickBot="1">
      <c r="C44" s="59"/>
      <c r="D44" s="58"/>
      <c r="E44" s="54"/>
      <c r="F44" s="55"/>
      <c r="G44" s="54"/>
      <c r="H44" s="55"/>
      <c r="I44" s="56"/>
      <c r="L44" s="75"/>
      <c r="M44" s="70"/>
      <c r="N44" s="71"/>
      <c r="O44" s="74"/>
      <c r="P44" s="71"/>
      <c r="Q44" s="72"/>
      <c r="R44" s="73"/>
      <c r="S44" s="70"/>
    </row>
    <row r="45" spans="1:19" ht="15" customHeight="1">
      <c r="C45" s="52" t="s">
        <v>0</v>
      </c>
      <c r="D45" s="318">
        <f>'Cubicle Worksheet (2)'!$A19</f>
        <v>0</v>
      </c>
      <c r="E45" s="319"/>
      <c r="F45" s="319"/>
      <c r="G45" s="319"/>
      <c r="H45" s="320"/>
      <c r="I45" s="337" t="str">
        <f>'Cubicle Worksheet (2)'!$X19</f>
        <v>P2-4</v>
      </c>
      <c r="L45" s="286">
        <f>'Cubicle Worksheet (2)'!$K$4</f>
        <v>0</v>
      </c>
      <c r="M45" s="287"/>
      <c r="N45" s="287"/>
      <c r="O45" s="288"/>
      <c r="P45" s="286">
        <f>'Cubicle Worksheet (2)'!$K$4</f>
        <v>0</v>
      </c>
      <c r="Q45" s="287"/>
      <c r="R45" s="287"/>
      <c r="S45" s="288"/>
    </row>
    <row r="46" spans="1:19" ht="15" customHeight="1">
      <c r="C46" s="51" t="s">
        <v>141</v>
      </c>
      <c r="D46" s="318" t="str">
        <f>IF('Cubicle Worksheet (2)'!$U$9=TRUE,"Double Snaps",IF('Cubicle Worksheet (2)'!$U$11=TRUE,"Snap Tape"," "))</f>
        <v xml:space="preserve"> </v>
      </c>
      <c r="E46" s="319"/>
      <c r="F46" s="320"/>
      <c r="G46" s="54"/>
      <c r="H46" s="55"/>
      <c r="I46" s="338"/>
      <c r="L46" s="289" t="str">
        <f>$I$2</f>
        <v>Ship</v>
      </c>
      <c r="M46" s="290"/>
      <c r="N46" s="291">
        <f>'Cubicle Worksheet (2)'!$AG$5</f>
        <v>0</v>
      </c>
      <c r="O46" s="292"/>
      <c r="P46" s="289" t="str">
        <f>$I$2</f>
        <v>Ship</v>
      </c>
      <c r="Q46" s="290"/>
      <c r="R46" s="291">
        <f>'Cubicle Worksheet (2)'!$AG$5</f>
        <v>0</v>
      </c>
      <c r="S46" s="292"/>
    </row>
    <row r="47" spans="1:19" ht="15" customHeight="1">
      <c r="C47" s="51" t="s">
        <v>131</v>
      </c>
      <c r="D47" s="329" t="str">
        <f>IF('Cubicle Worksheet (2)'!$U$9=TRUE,'Cubicle Worksheet (2)'!$U19-4,'Cubicle Worksheet (2)'!$U19)</f>
        <v xml:space="preserve"> </v>
      </c>
      <c r="E47" s="330"/>
      <c r="F47" s="62"/>
      <c r="G47" s="63"/>
      <c r="H47" s="64"/>
      <c r="I47" s="338"/>
      <c r="J47" s="28"/>
      <c r="L47" s="331" t="str">
        <f>$I45</f>
        <v>P2-4</v>
      </c>
      <c r="M47" s="332"/>
      <c r="N47" s="299" t="s">
        <v>147</v>
      </c>
      <c r="O47" s="300"/>
      <c r="P47" s="331" t="str">
        <f>$I45</f>
        <v>P2-4</v>
      </c>
      <c r="Q47" s="332"/>
      <c r="R47" s="299" t="s">
        <v>148</v>
      </c>
      <c r="S47" s="300"/>
    </row>
    <row r="48" spans="1:19" ht="15" customHeight="1">
      <c r="C48" s="51" t="s">
        <v>29</v>
      </c>
      <c r="D48" s="318">
        <f>'Cubicle Worksheet (2)'!$S$13</f>
        <v>0</v>
      </c>
      <c r="E48" s="319"/>
      <c r="F48" s="319"/>
      <c r="G48" s="319"/>
      <c r="H48" s="320"/>
      <c r="I48" s="317"/>
      <c r="L48" s="333"/>
      <c r="M48" s="334"/>
      <c r="N48" s="301"/>
      <c r="O48" s="302"/>
      <c r="P48" s="333"/>
      <c r="Q48" s="334"/>
      <c r="R48" s="301"/>
      <c r="S48" s="302"/>
    </row>
    <row r="49" spans="1:19" ht="15" customHeight="1" thickBot="1">
      <c r="C49" s="60"/>
      <c r="D49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49" s="61"/>
      <c r="F49" s="61"/>
      <c r="G49" s="65"/>
      <c r="H49" s="65"/>
      <c r="I49" s="66"/>
      <c r="L49" s="335"/>
      <c r="M49" s="336"/>
      <c r="N49" s="303"/>
      <c r="O49" s="304"/>
      <c r="P49" s="335"/>
      <c r="Q49" s="336"/>
      <c r="R49" s="303"/>
      <c r="S49" s="304"/>
    </row>
    <row r="50" spans="1:19" ht="15" customHeight="1">
      <c r="C50" s="58"/>
      <c r="D50" s="80"/>
      <c r="E50" s="55"/>
      <c r="F50" s="55"/>
      <c r="G50" s="58"/>
      <c r="H50" s="58"/>
      <c r="I50" s="58"/>
      <c r="L50" s="81"/>
      <c r="M50" s="81"/>
      <c r="N50" s="76"/>
      <c r="O50" s="76"/>
      <c r="P50" s="81"/>
      <c r="Q50" s="81"/>
      <c r="R50" s="76"/>
      <c r="S50" s="76"/>
    </row>
    <row r="51" spans="1:19" ht="15" customHeight="1" thickBot="1"/>
    <row r="52" spans="1:19" ht="15" customHeight="1">
      <c r="A52" s="24" t="s">
        <v>81</v>
      </c>
      <c r="B52" s="24" t="s">
        <v>62</v>
      </c>
      <c r="C52" s="51" t="s">
        <v>74</v>
      </c>
      <c r="D52" s="318">
        <f>'Cubicle Worksheet (2)'!$K$4</f>
        <v>0</v>
      </c>
      <c r="E52" s="319"/>
      <c r="F52" s="319"/>
      <c r="G52" s="319"/>
      <c r="H52" s="320"/>
      <c r="I52" s="53">
        <f>'Cubicle Worksheet (2)'!$AG$5</f>
        <v>0</v>
      </c>
      <c r="J52" s="25"/>
      <c r="L52" s="286">
        <f>'Cubicle Worksheet (2)'!$K$4</f>
        <v>0</v>
      </c>
      <c r="M52" s="287"/>
      <c r="N52" s="287"/>
      <c r="O52" s="288"/>
      <c r="P52" s="286">
        <f>'Cubicle Worksheet (2)'!$K$4</f>
        <v>0</v>
      </c>
      <c r="Q52" s="287"/>
      <c r="R52" s="287"/>
      <c r="S52" s="288"/>
    </row>
    <row r="53" spans="1:19" ht="15" customHeight="1">
      <c r="C53" s="51" t="s">
        <v>75</v>
      </c>
      <c r="D53" s="327" t="str">
        <f>'Cubicle Worksheet (2)'!$Q20</f>
        <v xml:space="preserve"> </v>
      </c>
      <c r="E53" s="328"/>
      <c r="F53" s="69" t="str">
        <f>IF('Cubicle Worksheet (2)'!R20="W","widths"," ")</f>
        <v xml:space="preserve"> </v>
      </c>
      <c r="G53" s="69" t="s">
        <v>37</v>
      </c>
      <c r="H53" s="68" t="str">
        <f>'Cubicle Worksheet (2)'!$T20</f>
        <v xml:space="preserve"> </v>
      </c>
      <c r="I53" s="53" t="str">
        <f>+IF('Cubicle Worksheet (2)'!$Q$38=1,"Ship",IF('Cubicle Worksheet (2)'!$Q$38=2,"Install",IF('Cubicle Worksheet (2)'!$Q$38=3,"Deliver",IF('Cubicle Worksheet (2)'!$Q$38=4,"Will Call"))))</f>
        <v>Ship</v>
      </c>
      <c r="J53" s="26"/>
      <c r="L53" s="289" t="str">
        <f>$I$2</f>
        <v>Ship</v>
      </c>
      <c r="M53" s="290"/>
      <c r="N53" s="291">
        <f>'Cubicle Worksheet (2)'!$AG$5</f>
        <v>0</v>
      </c>
      <c r="O53" s="292"/>
      <c r="P53" s="289" t="str">
        <f>$I$2</f>
        <v>Ship</v>
      </c>
      <c r="Q53" s="290"/>
      <c r="R53" s="291">
        <f>'Cubicle Worksheet (2)'!$AG$5</f>
        <v>0</v>
      </c>
      <c r="S53" s="292"/>
    </row>
    <row r="54" spans="1:19" ht="15" customHeight="1">
      <c r="C54" s="51" t="s">
        <v>76</v>
      </c>
      <c r="D54" s="67" t="str">
        <f>IF('Cubicle Worksheet (2)'!$U$9=TRUE,$D53,IF('Cubicle Worksheet (2)'!$U$11=TRUE,$D53,IF('Cubicle Worksheet (2)'!$U$10=TRUE,$D53,IF($I56="RR",$D53+4,$D53))))</f>
        <v xml:space="preserve"> </v>
      </c>
      <c r="E54" s="54" t="s">
        <v>37</v>
      </c>
      <c r="F54" s="55" t="str">
        <f>IF('Cubicle Worksheet (2)'!$U$9=TRUE,($H53-$D60)+4,IF('Cubicle Worksheet (2)'!$U$10=TRUE,$H53+7,IF('Cubicle Worksheet (2)'!$B20&gt;0,($H53-$D60)+4," ")))</f>
        <v xml:space="preserve"> </v>
      </c>
      <c r="G54" s="54"/>
      <c r="H54" s="54"/>
      <c r="I54" s="56"/>
      <c r="L54" s="331" t="str">
        <f>$I58</f>
        <v>P2-5</v>
      </c>
      <c r="M54" s="332"/>
      <c r="N54" s="299" t="s">
        <v>145</v>
      </c>
      <c r="O54" s="300"/>
      <c r="P54" s="331" t="str">
        <f>$I58</f>
        <v>P2-5</v>
      </c>
      <c r="Q54" s="332"/>
      <c r="R54" s="299" t="s">
        <v>146</v>
      </c>
      <c r="S54" s="300"/>
    </row>
    <row r="55" spans="1:19" ht="15" customHeight="1">
      <c r="C55" s="57" t="str">
        <f>IF('Cubicle Worksheet (2)'!$AA$10=TRUE,ROUNDUP('Cubicle Worksheet (2)'!$Q20/'Cubicle Worksheet (2)'!$AA$11,1)," ")</f>
        <v xml:space="preserve"> </v>
      </c>
      <c r="D55" s="69" t="str">
        <f>IF('Cubicle Worksheet (2)'!$U$9=TRUE,"width", IF('Cubicle Worksheet (2)'!$U$11=TRUE,"width",IF('Cubicle Worksheet (2)'!$U$10=TRUE,"width",IF('Cubicle Worksheet (2)'!$T20&gt;104,"width"," "))))</f>
        <v>width</v>
      </c>
      <c r="E55" s="54"/>
      <c r="F55" s="55"/>
      <c r="G55" s="54"/>
      <c r="H55" s="54"/>
      <c r="I55" s="56"/>
      <c r="L55" s="333"/>
      <c r="M55" s="334"/>
      <c r="N55" s="301"/>
      <c r="O55" s="302"/>
      <c r="P55" s="333"/>
      <c r="Q55" s="334"/>
      <c r="R55" s="301"/>
      <c r="S55" s="302"/>
    </row>
    <row r="56" spans="1:19" ht="15" customHeight="1" thickBot="1">
      <c r="C56" s="325">
        <f>'Cubicle Worksheet (2)'!$W20</f>
        <v>0</v>
      </c>
      <c r="D56" s="326"/>
      <c r="E56" s="326"/>
      <c r="F56" s="326"/>
      <c r="G56" s="54"/>
      <c r="H56" s="50" t="str">
        <f>IF('Cubicle Worksheet (2)'!$U$9=TRUE,"Panels","Widths")</f>
        <v>Widths</v>
      </c>
      <c r="I56" s="53" t="str">
        <f>IF('Cubicle Worksheet (2)'!$U$9=TRUE,'Cubicle Worksheet (2)'!$O67, IF('Cubicle Worksheet (2)'!$U$11=TRUE,$D53,IF('Cubicle Worksheet (2)'!$AA$10=TRUE,C55,IF('Cubicle Worksheet (2)'!$U$10=TRUE,$D53,IF('Cubicle Worksheet (2)'!$T20&gt;104,$D53,"RR")))))</f>
        <v xml:space="preserve"> </v>
      </c>
      <c r="L56" s="335"/>
      <c r="M56" s="336"/>
      <c r="N56" s="303"/>
      <c r="O56" s="304"/>
      <c r="P56" s="335"/>
      <c r="Q56" s="336"/>
      <c r="R56" s="303"/>
      <c r="S56" s="304"/>
    </row>
    <row r="57" spans="1:19" ht="15" customHeight="1" thickBot="1">
      <c r="C57" s="59"/>
      <c r="D57" s="58"/>
      <c r="E57" s="54"/>
      <c r="F57" s="55"/>
      <c r="G57" s="54"/>
      <c r="H57" s="55"/>
      <c r="I57" s="56"/>
      <c r="L57" s="75"/>
      <c r="M57" s="70"/>
      <c r="N57" s="71"/>
      <c r="O57" s="74"/>
      <c r="P57" s="71"/>
      <c r="Q57" s="72"/>
      <c r="R57" s="73"/>
      <c r="S57" s="70"/>
    </row>
    <row r="58" spans="1:19" ht="15" customHeight="1">
      <c r="C58" s="52" t="s">
        <v>0</v>
      </c>
      <c r="D58" s="318">
        <f>'Cubicle Worksheet (2)'!$A20</f>
        <v>0</v>
      </c>
      <c r="E58" s="319"/>
      <c r="F58" s="319"/>
      <c r="G58" s="319"/>
      <c r="H58" s="320"/>
      <c r="I58" s="337" t="str">
        <f>'Cubicle Worksheet (2)'!$X20</f>
        <v>P2-5</v>
      </c>
      <c r="L58" s="286">
        <f>'Cubicle Worksheet (2)'!$K$4</f>
        <v>0</v>
      </c>
      <c r="M58" s="287"/>
      <c r="N58" s="287"/>
      <c r="O58" s="288"/>
      <c r="P58" s="286">
        <f>'Cubicle Worksheet (2)'!$K$4</f>
        <v>0</v>
      </c>
      <c r="Q58" s="287"/>
      <c r="R58" s="287"/>
      <c r="S58" s="288"/>
    </row>
    <row r="59" spans="1:19" ht="15" customHeight="1">
      <c r="C59" s="51" t="s">
        <v>141</v>
      </c>
      <c r="D59" s="318" t="str">
        <f>IF('Cubicle Worksheet (2)'!$U$9=TRUE,"Double Snaps",IF('Cubicle Worksheet (2)'!$U$11=TRUE,"Snap Tape"," "))</f>
        <v xml:space="preserve"> </v>
      </c>
      <c r="E59" s="319"/>
      <c r="F59" s="320"/>
      <c r="G59" s="54"/>
      <c r="H59" s="55"/>
      <c r="I59" s="338"/>
      <c r="L59" s="289" t="str">
        <f>$I$2</f>
        <v>Ship</v>
      </c>
      <c r="M59" s="290"/>
      <c r="N59" s="291">
        <f>'Cubicle Worksheet (2)'!$AG$5</f>
        <v>0</v>
      </c>
      <c r="O59" s="292"/>
      <c r="P59" s="289" t="str">
        <f>$I$2</f>
        <v>Ship</v>
      </c>
      <c r="Q59" s="290"/>
      <c r="R59" s="291">
        <f>'Cubicle Worksheet (2)'!$AG$5</f>
        <v>0</v>
      </c>
      <c r="S59" s="292"/>
    </row>
    <row r="60" spans="1:19" ht="15" customHeight="1">
      <c r="C60" s="51" t="s">
        <v>131</v>
      </c>
      <c r="D60" s="329" t="str">
        <f>IF('Cubicle Worksheet (2)'!$U$9=TRUE,'Cubicle Worksheet (2)'!$U20-4,'Cubicle Worksheet (2)'!$U20)</f>
        <v xml:space="preserve"> </v>
      </c>
      <c r="E60" s="330"/>
      <c r="F60" s="62"/>
      <c r="G60" s="63"/>
      <c r="H60" s="64"/>
      <c r="I60" s="338"/>
      <c r="J60" s="28"/>
      <c r="L60" s="331" t="str">
        <f>$I58</f>
        <v>P2-5</v>
      </c>
      <c r="M60" s="332"/>
      <c r="N60" s="299" t="s">
        <v>147</v>
      </c>
      <c r="O60" s="300"/>
      <c r="P60" s="331" t="str">
        <f>$I58</f>
        <v>P2-5</v>
      </c>
      <c r="Q60" s="332"/>
      <c r="R60" s="299" t="s">
        <v>148</v>
      </c>
      <c r="S60" s="300"/>
    </row>
    <row r="61" spans="1:19" ht="15" customHeight="1">
      <c r="C61" s="51" t="s">
        <v>29</v>
      </c>
      <c r="D61" s="318">
        <f>'Cubicle Worksheet (2)'!$S$13</f>
        <v>0</v>
      </c>
      <c r="E61" s="319"/>
      <c r="F61" s="319"/>
      <c r="G61" s="319"/>
      <c r="H61" s="320"/>
      <c r="I61" s="317"/>
      <c r="L61" s="333"/>
      <c r="M61" s="334"/>
      <c r="N61" s="301"/>
      <c r="O61" s="302"/>
      <c r="P61" s="333"/>
      <c r="Q61" s="334"/>
      <c r="R61" s="301"/>
      <c r="S61" s="302"/>
    </row>
    <row r="62" spans="1:19" ht="15" customHeight="1" thickBot="1">
      <c r="C62" s="60"/>
      <c r="D62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62" s="61"/>
      <c r="F62" s="61"/>
      <c r="G62" s="65"/>
      <c r="H62" s="65"/>
      <c r="I62" s="66"/>
      <c r="L62" s="335"/>
      <c r="M62" s="336"/>
      <c r="N62" s="303"/>
      <c r="O62" s="304"/>
      <c r="P62" s="335"/>
      <c r="Q62" s="336"/>
      <c r="R62" s="303"/>
      <c r="S62" s="304"/>
    </row>
    <row r="63" spans="1:19" ht="15" customHeight="1">
      <c r="O63" s="30" t="s">
        <v>77</v>
      </c>
    </row>
    <row r="64" spans="1:19" ht="15" customHeight="1" thickBot="1"/>
    <row r="65" spans="1:19" ht="15" customHeight="1">
      <c r="A65" s="24" t="s">
        <v>82</v>
      </c>
      <c r="B65" s="24" t="s">
        <v>63</v>
      </c>
      <c r="C65" s="51" t="s">
        <v>74</v>
      </c>
      <c r="D65" s="318">
        <f>'Cubicle Worksheet (2)'!$K$4</f>
        <v>0</v>
      </c>
      <c r="E65" s="319"/>
      <c r="F65" s="319"/>
      <c r="G65" s="319"/>
      <c r="H65" s="320"/>
      <c r="I65" s="53">
        <f>'Cubicle Worksheet (2)'!$AG$5</f>
        <v>0</v>
      </c>
      <c r="J65" s="25"/>
      <c r="L65" s="286">
        <f>'Cubicle Worksheet (2)'!$K$4</f>
        <v>0</v>
      </c>
      <c r="M65" s="287"/>
      <c r="N65" s="287"/>
      <c r="O65" s="288"/>
      <c r="P65" s="286">
        <f>'Cubicle Worksheet (2)'!$K$4</f>
        <v>0</v>
      </c>
      <c r="Q65" s="287"/>
      <c r="R65" s="287"/>
      <c r="S65" s="288"/>
    </row>
    <row r="66" spans="1:19" ht="15" customHeight="1">
      <c r="C66" s="51" t="s">
        <v>75</v>
      </c>
      <c r="D66" s="327" t="str">
        <f>'Cubicle Worksheet (2)'!$Q21</f>
        <v xml:space="preserve"> </v>
      </c>
      <c r="E66" s="328"/>
      <c r="F66" s="69" t="str">
        <f>IF('Cubicle Worksheet (2)'!R21="W","widths"," ")</f>
        <v xml:space="preserve"> </v>
      </c>
      <c r="G66" s="69" t="s">
        <v>37</v>
      </c>
      <c r="H66" s="68" t="str">
        <f>'Cubicle Worksheet (2)'!$T21</f>
        <v xml:space="preserve"> </v>
      </c>
      <c r="I66" s="53" t="str">
        <f>+IF('Cubicle Worksheet (2)'!$Q$38=1,"Ship",IF('Cubicle Worksheet (2)'!$Q$38=2,"Install",IF('Cubicle Worksheet (2)'!$Q$38=3,"Deliver",IF('Cubicle Worksheet (2)'!$Q$38=4,"Will Call"))))</f>
        <v>Ship</v>
      </c>
      <c r="J66" s="26"/>
      <c r="L66" s="289" t="str">
        <f>$I$2</f>
        <v>Ship</v>
      </c>
      <c r="M66" s="290"/>
      <c r="N66" s="291">
        <f>'Cubicle Worksheet (2)'!$AG$5</f>
        <v>0</v>
      </c>
      <c r="O66" s="292"/>
      <c r="P66" s="289" t="str">
        <f>$I$2</f>
        <v>Ship</v>
      </c>
      <c r="Q66" s="290"/>
      <c r="R66" s="291">
        <f>'Cubicle Worksheet (2)'!$AG$5</f>
        <v>0</v>
      </c>
      <c r="S66" s="292"/>
    </row>
    <row r="67" spans="1:19" ht="15" customHeight="1">
      <c r="C67" s="51" t="s">
        <v>76</v>
      </c>
      <c r="D67" s="67" t="str">
        <f>IF('Cubicle Worksheet (2)'!$U$9=TRUE,$D66,IF('Cubicle Worksheet (2)'!$U$11=TRUE,$D66,IF('Cubicle Worksheet (2)'!$U$10=TRUE,$D66,IF($I69="RR",$D66+4,$D66))))</f>
        <v xml:space="preserve"> </v>
      </c>
      <c r="E67" s="54" t="s">
        <v>37</v>
      </c>
      <c r="F67" s="55" t="str">
        <f>IF('Cubicle Worksheet (2)'!$U$9=TRUE,($H66-$D73)+4,IF('Cubicle Worksheet (2)'!$U$10=TRUE,$H66+7,IF('Cubicle Worksheet (2)'!$B21&gt;0,($H66-$D73)+4," ")))</f>
        <v xml:space="preserve"> </v>
      </c>
      <c r="G67" s="54"/>
      <c r="H67" s="54"/>
      <c r="I67" s="56"/>
      <c r="L67" s="331" t="str">
        <f>$I71</f>
        <v>P2-6</v>
      </c>
      <c r="M67" s="332"/>
      <c r="N67" s="299" t="s">
        <v>145</v>
      </c>
      <c r="O67" s="300"/>
      <c r="P67" s="331" t="str">
        <f>$I71</f>
        <v>P2-6</v>
      </c>
      <c r="Q67" s="332"/>
      <c r="R67" s="299" t="s">
        <v>146</v>
      </c>
      <c r="S67" s="300"/>
    </row>
    <row r="68" spans="1:19" ht="15" customHeight="1">
      <c r="C68" s="57" t="str">
        <f>IF('Cubicle Worksheet (2)'!$AA$10=TRUE,ROUNDUP('Cubicle Worksheet (2)'!$Q21/'Cubicle Worksheet (2)'!$AA$11,1)," ")</f>
        <v xml:space="preserve"> </v>
      </c>
      <c r="D68" s="69" t="str">
        <f>IF('Cubicle Worksheet (2)'!$U$9=TRUE,"width", IF('Cubicle Worksheet (2)'!$U$11=TRUE,"width",IF('Cubicle Worksheet (2)'!$U$10=TRUE,"width",IF('Cubicle Worksheet (2)'!$T21&gt;104,"width"," "))))</f>
        <v>width</v>
      </c>
      <c r="E68" s="54"/>
      <c r="F68" s="55"/>
      <c r="G68" s="54"/>
      <c r="H68" s="54"/>
      <c r="I68" s="56"/>
      <c r="L68" s="333"/>
      <c r="M68" s="334"/>
      <c r="N68" s="301"/>
      <c r="O68" s="302"/>
      <c r="P68" s="333"/>
      <c r="Q68" s="334"/>
      <c r="R68" s="301"/>
      <c r="S68" s="302"/>
    </row>
    <row r="69" spans="1:19" ht="15" customHeight="1" thickBot="1">
      <c r="C69" s="325">
        <f>'Cubicle Worksheet (2)'!$W21</f>
        <v>0</v>
      </c>
      <c r="D69" s="326"/>
      <c r="E69" s="326"/>
      <c r="F69" s="326"/>
      <c r="G69" s="54"/>
      <c r="H69" s="50" t="str">
        <f>IF('Cubicle Worksheet (2)'!$U$9=TRUE,"Panels","Widths")</f>
        <v>Widths</v>
      </c>
      <c r="I69" s="53" t="str">
        <f>IF('Cubicle Worksheet (2)'!$U$9=TRUE,'Cubicle Worksheet (2)'!$O80, IF('Cubicle Worksheet (2)'!$U$11=TRUE,$D66,IF('Cubicle Worksheet (2)'!$AA$10=TRUE,C68,IF('Cubicle Worksheet (2)'!$U$10=TRUE,$D66,IF('Cubicle Worksheet (2)'!$T21&gt;104,$D66,"RR")))))</f>
        <v xml:space="preserve"> </v>
      </c>
      <c r="L69" s="335"/>
      <c r="M69" s="336"/>
      <c r="N69" s="303"/>
      <c r="O69" s="304"/>
      <c r="P69" s="335"/>
      <c r="Q69" s="336"/>
      <c r="R69" s="303"/>
      <c r="S69" s="304"/>
    </row>
    <row r="70" spans="1:19" ht="15" customHeight="1" thickBot="1">
      <c r="C70" s="59"/>
      <c r="D70" s="58"/>
      <c r="E70" s="54"/>
      <c r="F70" s="55"/>
      <c r="G70" s="54"/>
      <c r="H70" s="55"/>
      <c r="I70" s="56"/>
      <c r="L70" s="75"/>
      <c r="M70" s="70"/>
      <c r="N70" s="71"/>
      <c r="O70" s="74"/>
      <c r="P70" s="71"/>
      <c r="Q70" s="72"/>
      <c r="R70" s="73"/>
      <c r="S70" s="70"/>
    </row>
    <row r="71" spans="1:19" ht="15" customHeight="1">
      <c r="C71" s="52" t="s">
        <v>0</v>
      </c>
      <c r="D71" s="318">
        <f>'Cubicle Worksheet (2)'!$A21</f>
        <v>0</v>
      </c>
      <c r="E71" s="319"/>
      <c r="F71" s="319"/>
      <c r="G71" s="319"/>
      <c r="H71" s="320"/>
      <c r="I71" s="337" t="str">
        <f>'Cubicle Worksheet (2)'!$X21</f>
        <v>P2-6</v>
      </c>
      <c r="L71" s="286">
        <f>'Cubicle Worksheet (2)'!$K$4</f>
        <v>0</v>
      </c>
      <c r="M71" s="287"/>
      <c r="N71" s="287"/>
      <c r="O71" s="288"/>
      <c r="P71" s="286">
        <f>'Cubicle Worksheet (2)'!$K$4</f>
        <v>0</v>
      </c>
      <c r="Q71" s="287"/>
      <c r="R71" s="287"/>
      <c r="S71" s="288"/>
    </row>
    <row r="72" spans="1:19" ht="15" customHeight="1">
      <c r="C72" s="51" t="s">
        <v>141</v>
      </c>
      <c r="D72" s="318" t="str">
        <f>IF('Cubicle Worksheet (2)'!$U$9=TRUE,"Double Snaps",IF('Cubicle Worksheet (2)'!$U$11=TRUE,"Snap Tape"," "))</f>
        <v xml:space="preserve"> </v>
      </c>
      <c r="E72" s="319"/>
      <c r="F72" s="320"/>
      <c r="G72" s="54"/>
      <c r="H72" s="55"/>
      <c r="I72" s="338"/>
      <c r="L72" s="289" t="str">
        <f>$I$2</f>
        <v>Ship</v>
      </c>
      <c r="M72" s="290"/>
      <c r="N72" s="291">
        <f>'Cubicle Worksheet (2)'!$AG$5</f>
        <v>0</v>
      </c>
      <c r="O72" s="292"/>
      <c r="P72" s="289" t="str">
        <f>$I$2</f>
        <v>Ship</v>
      </c>
      <c r="Q72" s="290"/>
      <c r="R72" s="291">
        <f>'Cubicle Worksheet (2)'!$AG$5</f>
        <v>0</v>
      </c>
      <c r="S72" s="292"/>
    </row>
    <row r="73" spans="1:19" ht="15" customHeight="1">
      <c r="C73" s="51" t="s">
        <v>131</v>
      </c>
      <c r="D73" s="329" t="str">
        <f>IF('Cubicle Worksheet (2)'!$U$9=TRUE,'Cubicle Worksheet (2)'!$U21-4,'Cubicle Worksheet (2)'!$U21)</f>
        <v xml:space="preserve"> </v>
      </c>
      <c r="E73" s="330"/>
      <c r="F73" s="62"/>
      <c r="G73" s="63"/>
      <c r="H73" s="64"/>
      <c r="I73" s="338"/>
      <c r="J73" s="28"/>
      <c r="L73" s="331" t="str">
        <f>$I71</f>
        <v>P2-6</v>
      </c>
      <c r="M73" s="332"/>
      <c r="N73" s="299" t="s">
        <v>147</v>
      </c>
      <c r="O73" s="300"/>
      <c r="P73" s="331" t="str">
        <f>$I71</f>
        <v>P2-6</v>
      </c>
      <c r="Q73" s="332"/>
      <c r="R73" s="299" t="s">
        <v>148</v>
      </c>
      <c r="S73" s="300"/>
    </row>
    <row r="74" spans="1:19" ht="15" customHeight="1">
      <c r="C74" s="51" t="s">
        <v>29</v>
      </c>
      <c r="D74" s="318">
        <f>'Cubicle Worksheet (2)'!$S$13</f>
        <v>0</v>
      </c>
      <c r="E74" s="319"/>
      <c r="F74" s="319"/>
      <c r="G74" s="319"/>
      <c r="H74" s="320"/>
      <c r="I74" s="317"/>
      <c r="L74" s="333"/>
      <c r="M74" s="334"/>
      <c r="N74" s="301"/>
      <c r="O74" s="302"/>
      <c r="P74" s="333"/>
      <c r="Q74" s="334"/>
      <c r="R74" s="301"/>
      <c r="S74" s="302"/>
    </row>
    <row r="75" spans="1:19" ht="15" customHeight="1" thickBot="1">
      <c r="C75" s="60"/>
      <c r="D75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75" s="61"/>
      <c r="F75" s="61"/>
      <c r="G75" s="65"/>
      <c r="H75" s="65"/>
      <c r="I75" s="66"/>
      <c r="L75" s="335"/>
      <c r="M75" s="336"/>
      <c r="N75" s="303"/>
      <c r="O75" s="304"/>
      <c r="P75" s="335"/>
      <c r="Q75" s="336"/>
      <c r="R75" s="303"/>
      <c r="S75" s="304"/>
    </row>
    <row r="76" spans="1:19" ht="15" customHeight="1" thickBot="1"/>
    <row r="77" spans="1:19" ht="15" customHeight="1">
      <c r="A77" s="24" t="s">
        <v>83</v>
      </c>
      <c r="B77" s="24" t="s">
        <v>64</v>
      </c>
      <c r="C77" s="51" t="s">
        <v>74</v>
      </c>
      <c r="D77" s="318">
        <f>'Cubicle Worksheet (2)'!$K$4</f>
        <v>0</v>
      </c>
      <c r="E77" s="319"/>
      <c r="F77" s="319"/>
      <c r="G77" s="319"/>
      <c r="H77" s="320"/>
      <c r="I77" s="53">
        <f>'Cubicle Worksheet (2)'!$AG$5</f>
        <v>0</v>
      </c>
      <c r="J77" s="25"/>
      <c r="L77" s="286">
        <f>'Cubicle Worksheet (2)'!$K$4</f>
        <v>0</v>
      </c>
      <c r="M77" s="287"/>
      <c r="N77" s="287"/>
      <c r="O77" s="288"/>
      <c r="P77" s="286">
        <f>'Cubicle Worksheet (2)'!$K$4</f>
        <v>0</v>
      </c>
      <c r="Q77" s="287"/>
      <c r="R77" s="287"/>
      <c r="S77" s="288"/>
    </row>
    <row r="78" spans="1:19" ht="15" customHeight="1">
      <c r="C78" s="51" t="s">
        <v>75</v>
      </c>
      <c r="D78" s="327" t="str">
        <f>'Cubicle Worksheet (2)'!$Q22</f>
        <v xml:space="preserve"> </v>
      </c>
      <c r="E78" s="328"/>
      <c r="F78" s="69" t="str">
        <f>IF('Cubicle Worksheet (2)'!R22="W","widths"," ")</f>
        <v xml:space="preserve"> </v>
      </c>
      <c r="G78" s="69" t="s">
        <v>37</v>
      </c>
      <c r="H78" s="68" t="str">
        <f>'Cubicle Worksheet (2)'!$T22</f>
        <v xml:space="preserve"> </v>
      </c>
      <c r="I78" s="53" t="str">
        <f>+IF('Cubicle Worksheet (2)'!$Q$38=1,"Ship",IF('Cubicle Worksheet (2)'!$Q$38=2,"Install",IF('Cubicle Worksheet (2)'!$Q$38=3,"Deliver",IF('Cubicle Worksheet (2)'!$Q$38=4,"Will Call"))))</f>
        <v>Ship</v>
      </c>
      <c r="J78" s="26"/>
      <c r="L78" s="289" t="str">
        <f>$I$2</f>
        <v>Ship</v>
      </c>
      <c r="M78" s="290"/>
      <c r="N78" s="291">
        <f>'Cubicle Worksheet (2)'!$AG$5</f>
        <v>0</v>
      </c>
      <c r="O78" s="292"/>
      <c r="P78" s="289" t="str">
        <f>$I$2</f>
        <v>Ship</v>
      </c>
      <c r="Q78" s="290"/>
      <c r="R78" s="291">
        <f>'Cubicle Worksheet (2)'!$AG$5</f>
        <v>0</v>
      </c>
      <c r="S78" s="292"/>
    </row>
    <row r="79" spans="1:19" ht="15" customHeight="1">
      <c r="C79" s="51" t="s">
        <v>76</v>
      </c>
      <c r="D79" s="67" t="str">
        <f>IF('Cubicle Worksheet (2)'!$U$9=TRUE,$D78,IF('Cubicle Worksheet (2)'!$U$11=TRUE,$D78,IF('Cubicle Worksheet (2)'!$U$10=TRUE,$D78,IF($I81="RR",$D78+4,$D78))))</f>
        <v xml:space="preserve"> </v>
      </c>
      <c r="E79" s="54" t="s">
        <v>37</v>
      </c>
      <c r="F79" s="55" t="str">
        <f>IF('Cubicle Worksheet (2)'!$U$9=TRUE,($H78-$D85)+4,IF('Cubicle Worksheet (2)'!$U$10=TRUE,$H78+7,IF('Cubicle Worksheet (2)'!$B22&gt;0,($H78-$D85)+4," ")))</f>
        <v xml:space="preserve"> </v>
      </c>
      <c r="G79" s="54"/>
      <c r="H79" s="54"/>
      <c r="I79" s="56"/>
      <c r="L79" s="331" t="str">
        <f>$I83</f>
        <v>P2-7</v>
      </c>
      <c r="M79" s="332"/>
      <c r="N79" s="299" t="s">
        <v>145</v>
      </c>
      <c r="O79" s="300"/>
      <c r="P79" s="331" t="str">
        <f>$I83</f>
        <v>P2-7</v>
      </c>
      <c r="Q79" s="332"/>
      <c r="R79" s="299" t="s">
        <v>146</v>
      </c>
      <c r="S79" s="300"/>
    </row>
    <row r="80" spans="1:19" ht="15" customHeight="1">
      <c r="C80" s="57" t="str">
        <f>IF('Cubicle Worksheet (2)'!$AA$10=TRUE,ROUNDUP('Cubicle Worksheet (2)'!$Q22/'Cubicle Worksheet (2)'!$AA$11,1)," ")</f>
        <v xml:space="preserve"> </v>
      </c>
      <c r="D80" s="69" t="str">
        <f>IF('Cubicle Worksheet (2)'!$U$9=TRUE,"width", IF('Cubicle Worksheet (2)'!$U$11=TRUE,"width",IF('Cubicle Worksheet (2)'!$U$10=TRUE,"width",IF('Cubicle Worksheet (2)'!$T22&gt;104,"width"," "))))</f>
        <v>width</v>
      </c>
      <c r="E80" s="54"/>
      <c r="F80" s="55"/>
      <c r="G80" s="54"/>
      <c r="H80" s="54"/>
      <c r="I80" s="56"/>
      <c r="L80" s="333"/>
      <c r="M80" s="334"/>
      <c r="N80" s="301"/>
      <c r="O80" s="302"/>
      <c r="P80" s="333"/>
      <c r="Q80" s="334"/>
      <c r="R80" s="301"/>
      <c r="S80" s="302"/>
    </row>
    <row r="81" spans="1:19" ht="15" customHeight="1" thickBot="1">
      <c r="C81" s="325">
        <f>'Cubicle Worksheet (2)'!$W22</f>
        <v>0</v>
      </c>
      <c r="D81" s="326"/>
      <c r="E81" s="326"/>
      <c r="F81" s="326"/>
      <c r="G81" s="54"/>
      <c r="H81" s="50" t="str">
        <f>IF('Cubicle Worksheet (2)'!$U$9=TRUE,"Panels","Widths")</f>
        <v>Widths</v>
      </c>
      <c r="I81" s="53" t="str">
        <f>IF('Cubicle Worksheet (2)'!$U$9=TRUE,'Cubicle Worksheet (2)'!$O92, IF('Cubicle Worksheet (2)'!$U$11=TRUE,$D78,IF('Cubicle Worksheet (2)'!$AA$10=TRUE,C80,IF('Cubicle Worksheet (2)'!$U$10=TRUE,$D78,IF('Cubicle Worksheet (2)'!$T22&gt;104,$D78,"RR")))))</f>
        <v xml:space="preserve"> </v>
      </c>
      <c r="L81" s="335"/>
      <c r="M81" s="336"/>
      <c r="N81" s="303"/>
      <c r="O81" s="304"/>
      <c r="P81" s="335"/>
      <c r="Q81" s="336"/>
      <c r="R81" s="303"/>
      <c r="S81" s="304"/>
    </row>
    <row r="82" spans="1:19" ht="15" customHeight="1" thickBot="1">
      <c r="C82" s="59"/>
      <c r="D82" s="58"/>
      <c r="E82" s="54"/>
      <c r="F82" s="55"/>
      <c r="G82" s="54"/>
      <c r="H82" s="55"/>
      <c r="I82" s="56"/>
      <c r="L82" s="75"/>
      <c r="M82" s="70"/>
      <c r="N82" s="71"/>
      <c r="O82" s="74"/>
      <c r="P82" s="71"/>
      <c r="Q82" s="72"/>
      <c r="R82" s="73"/>
      <c r="S82" s="70"/>
    </row>
    <row r="83" spans="1:19" ht="15" customHeight="1">
      <c r="C83" s="52" t="s">
        <v>0</v>
      </c>
      <c r="D83" s="318">
        <f>'Cubicle Worksheet (2)'!$A22</f>
        <v>0</v>
      </c>
      <c r="E83" s="319"/>
      <c r="F83" s="319"/>
      <c r="G83" s="319"/>
      <c r="H83" s="320"/>
      <c r="I83" s="337" t="str">
        <f>'Cubicle Worksheet (2)'!$X22</f>
        <v>P2-7</v>
      </c>
      <c r="L83" s="286">
        <f>'Cubicle Worksheet (2)'!$K$4</f>
        <v>0</v>
      </c>
      <c r="M83" s="287"/>
      <c r="N83" s="287"/>
      <c r="O83" s="288"/>
      <c r="P83" s="286">
        <f>'Cubicle Worksheet (2)'!$K$4</f>
        <v>0</v>
      </c>
      <c r="Q83" s="287"/>
      <c r="R83" s="287"/>
      <c r="S83" s="288"/>
    </row>
    <row r="84" spans="1:19" ht="15" customHeight="1">
      <c r="C84" s="51" t="s">
        <v>141</v>
      </c>
      <c r="D84" s="318" t="str">
        <f>IF('Cubicle Worksheet (2)'!$U$9=TRUE,"Double Snaps",IF('Cubicle Worksheet (2)'!$U$11=TRUE,"Snap Tape"," "))</f>
        <v xml:space="preserve"> </v>
      </c>
      <c r="E84" s="319"/>
      <c r="F84" s="320"/>
      <c r="G84" s="54"/>
      <c r="H84" s="55"/>
      <c r="I84" s="338"/>
      <c r="L84" s="289" t="str">
        <f>$I$2</f>
        <v>Ship</v>
      </c>
      <c r="M84" s="290"/>
      <c r="N84" s="291">
        <f>'Cubicle Worksheet (2)'!$AG$5</f>
        <v>0</v>
      </c>
      <c r="O84" s="292"/>
      <c r="P84" s="289" t="str">
        <f>$I$2</f>
        <v>Ship</v>
      </c>
      <c r="Q84" s="290"/>
      <c r="R84" s="291">
        <f>'Cubicle Worksheet (2)'!$AG$5</f>
        <v>0</v>
      </c>
      <c r="S84" s="292"/>
    </row>
    <row r="85" spans="1:19" ht="15" customHeight="1">
      <c r="C85" s="51" t="s">
        <v>131</v>
      </c>
      <c r="D85" s="329" t="str">
        <f>IF('Cubicle Worksheet (2)'!$U$9=TRUE,'Cubicle Worksheet (2)'!$U22-4,'Cubicle Worksheet (2)'!$U22)</f>
        <v xml:space="preserve"> </v>
      </c>
      <c r="E85" s="330"/>
      <c r="F85" s="62"/>
      <c r="G85" s="63"/>
      <c r="H85" s="64"/>
      <c r="I85" s="338"/>
      <c r="J85" s="28"/>
      <c r="L85" s="331" t="str">
        <f>$I83</f>
        <v>P2-7</v>
      </c>
      <c r="M85" s="332"/>
      <c r="N85" s="299" t="s">
        <v>147</v>
      </c>
      <c r="O85" s="300"/>
      <c r="P85" s="331" t="str">
        <f>$I83</f>
        <v>P2-7</v>
      </c>
      <c r="Q85" s="332"/>
      <c r="R85" s="299" t="s">
        <v>148</v>
      </c>
      <c r="S85" s="300"/>
    </row>
    <row r="86" spans="1:19" ht="15" customHeight="1">
      <c r="C86" s="51" t="s">
        <v>29</v>
      </c>
      <c r="D86" s="318">
        <f>'Cubicle Worksheet (2)'!$S$13</f>
        <v>0</v>
      </c>
      <c r="E86" s="319"/>
      <c r="F86" s="319"/>
      <c r="G86" s="319"/>
      <c r="H86" s="320"/>
      <c r="I86" s="317"/>
      <c r="L86" s="333"/>
      <c r="M86" s="334"/>
      <c r="N86" s="301"/>
      <c r="O86" s="302"/>
      <c r="P86" s="333"/>
      <c r="Q86" s="334"/>
      <c r="R86" s="301"/>
      <c r="S86" s="302"/>
    </row>
    <row r="87" spans="1:19" ht="15" customHeight="1" thickBot="1">
      <c r="C87" s="60"/>
      <c r="D87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87" s="61"/>
      <c r="F87" s="61"/>
      <c r="G87" s="65"/>
      <c r="H87" s="65"/>
      <c r="I87" s="66"/>
      <c r="L87" s="335"/>
      <c r="M87" s="336"/>
      <c r="N87" s="303"/>
      <c r="O87" s="304"/>
      <c r="P87" s="335"/>
      <c r="Q87" s="336"/>
      <c r="R87" s="303"/>
      <c r="S87" s="304"/>
    </row>
    <row r="88" spans="1:19" ht="15" customHeight="1"/>
    <row r="89" spans="1:19" ht="15" customHeight="1" thickBot="1"/>
    <row r="90" spans="1:19" ht="15" customHeight="1">
      <c r="A90" s="24" t="s">
        <v>84</v>
      </c>
      <c r="B90" s="24" t="s">
        <v>65</v>
      </c>
      <c r="C90" s="51" t="s">
        <v>74</v>
      </c>
      <c r="D90" s="318">
        <f>'Cubicle Worksheet (2)'!$K$4</f>
        <v>0</v>
      </c>
      <c r="E90" s="319"/>
      <c r="F90" s="319"/>
      <c r="G90" s="319"/>
      <c r="H90" s="320"/>
      <c r="I90" s="53">
        <f>'Cubicle Worksheet (2)'!$AG$5</f>
        <v>0</v>
      </c>
      <c r="J90" s="25"/>
      <c r="L90" s="286">
        <f>'Cubicle Worksheet (2)'!$K$4</f>
        <v>0</v>
      </c>
      <c r="M90" s="287"/>
      <c r="N90" s="287"/>
      <c r="O90" s="288"/>
      <c r="P90" s="286">
        <f>'Cubicle Worksheet (2)'!$K$4</f>
        <v>0</v>
      </c>
      <c r="Q90" s="287"/>
      <c r="R90" s="287"/>
      <c r="S90" s="288"/>
    </row>
    <row r="91" spans="1:19" ht="15" customHeight="1">
      <c r="C91" s="51" t="s">
        <v>75</v>
      </c>
      <c r="D91" s="327" t="str">
        <f>'Cubicle Worksheet (2)'!$Q23</f>
        <v xml:space="preserve"> </v>
      </c>
      <c r="E91" s="328"/>
      <c r="F91" s="69" t="str">
        <f>IF('Cubicle Worksheet (2)'!R23="W","widths"," ")</f>
        <v xml:space="preserve"> </v>
      </c>
      <c r="G91" s="69" t="s">
        <v>37</v>
      </c>
      <c r="H91" s="68" t="str">
        <f>'Cubicle Worksheet (2)'!$T23</f>
        <v xml:space="preserve"> </v>
      </c>
      <c r="I91" s="53" t="str">
        <f>+IF('Cubicle Worksheet (2)'!$Q$38=1,"Ship",IF('Cubicle Worksheet (2)'!$Q$38=2,"Install",IF('Cubicle Worksheet (2)'!$Q$38=3,"Deliver",IF('Cubicle Worksheet (2)'!$Q$38=4,"Will Call"))))</f>
        <v>Ship</v>
      </c>
      <c r="J91" s="26"/>
      <c r="L91" s="289" t="str">
        <f>$I$2</f>
        <v>Ship</v>
      </c>
      <c r="M91" s="290"/>
      <c r="N91" s="291">
        <f>'Cubicle Worksheet (2)'!$AG$5</f>
        <v>0</v>
      </c>
      <c r="O91" s="292"/>
      <c r="P91" s="289" t="str">
        <f>$I$2</f>
        <v>Ship</v>
      </c>
      <c r="Q91" s="290"/>
      <c r="R91" s="291">
        <f>'Cubicle Worksheet (2)'!$AG$5</f>
        <v>0</v>
      </c>
      <c r="S91" s="292"/>
    </row>
    <row r="92" spans="1:19" ht="15" customHeight="1">
      <c r="C92" s="51" t="s">
        <v>76</v>
      </c>
      <c r="D92" s="67" t="str">
        <f>IF('Cubicle Worksheet (2)'!$U$9=TRUE,$D91,IF('Cubicle Worksheet (2)'!$U$11=TRUE,$D91,IF('Cubicle Worksheet (2)'!$U$10=TRUE,$D91,IF($I94="RR",$D91+4,$D91))))</f>
        <v xml:space="preserve"> </v>
      </c>
      <c r="E92" s="54" t="s">
        <v>37</v>
      </c>
      <c r="F92" s="55" t="str">
        <f>IF('Cubicle Worksheet (2)'!$U$9=TRUE,($H91-$D98)+4,IF('Cubicle Worksheet (2)'!$U$10=TRUE,$H91+7,IF('Cubicle Worksheet (2)'!$B23&gt;0,($H91-$D98)+4," ")))</f>
        <v xml:space="preserve"> </v>
      </c>
      <c r="G92" s="54"/>
      <c r="H92" s="54"/>
      <c r="I92" s="56"/>
      <c r="L92" s="331" t="str">
        <f>$I96</f>
        <v>P2-8</v>
      </c>
      <c r="M92" s="332"/>
      <c r="N92" s="299" t="s">
        <v>145</v>
      </c>
      <c r="O92" s="300"/>
      <c r="P92" s="331" t="str">
        <f>$I96</f>
        <v>P2-8</v>
      </c>
      <c r="Q92" s="332"/>
      <c r="R92" s="299" t="s">
        <v>146</v>
      </c>
      <c r="S92" s="300"/>
    </row>
    <row r="93" spans="1:19" ht="15" customHeight="1">
      <c r="C93" s="57" t="str">
        <f>IF('Cubicle Worksheet (2)'!$AA$10=TRUE,ROUNDUP('Cubicle Worksheet (2)'!$Q23/'Cubicle Worksheet (2)'!$AA$11,1)," ")</f>
        <v xml:space="preserve"> </v>
      </c>
      <c r="D93" s="69" t="str">
        <f>IF('Cubicle Worksheet (2)'!$U$9=TRUE,"width", IF('Cubicle Worksheet (2)'!$U$11=TRUE,"width",IF('Cubicle Worksheet (2)'!$U$10=TRUE,"width",IF('Cubicle Worksheet (2)'!$T23&gt;104,"width"," "))))</f>
        <v>width</v>
      </c>
      <c r="E93" s="54"/>
      <c r="F93" s="55"/>
      <c r="G93" s="54"/>
      <c r="H93" s="54"/>
      <c r="I93" s="56"/>
      <c r="L93" s="333"/>
      <c r="M93" s="334"/>
      <c r="N93" s="301"/>
      <c r="O93" s="302"/>
      <c r="P93" s="333"/>
      <c r="Q93" s="334"/>
      <c r="R93" s="301"/>
      <c r="S93" s="302"/>
    </row>
    <row r="94" spans="1:19" ht="15" customHeight="1" thickBot="1">
      <c r="C94" s="325">
        <f>'Cubicle Worksheet (2)'!$W23</f>
        <v>0</v>
      </c>
      <c r="D94" s="326"/>
      <c r="E94" s="326"/>
      <c r="F94" s="326"/>
      <c r="G94" s="54"/>
      <c r="H94" s="50" t="str">
        <f>IF('Cubicle Worksheet (2)'!$U$9=TRUE,"Panels","Widths")</f>
        <v>Widths</v>
      </c>
      <c r="I94" s="53" t="str">
        <f>IF('Cubicle Worksheet (2)'!$U$9=TRUE,'Cubicle Worksheet (2)'!$O105, IF('Cubicle Worksheet (2)'!$U$11=TRUE,$D91,IF('Cubicle Worksheet (2)'!$AA$10=TRUE,C93,IF('Cubicle Worksheet (2)'!$U$10=TRUE,$D91,IF('Cubicle Worksheet (2)'!$T23&gt;104,$D91,"RR")))))</f>
        <v xml:space="preserve"> </v>
      </c>
      <c r="L94" s="335"/>
      <c r="M94" s="336"/>
      <c r="N94" s="303"/>
      <c r="O94" s="304"/>
      <c r="P94" s="335"/>
      <c r="Q94" s="336"/>
      <c r="R94" s="303"/>
      <c r="S94" s="304"/>
    </row>
    <row r="95" spans="1:19" ht="15" customHeight="1" thickBot="1">
      <c r="C95" s="59"/>
      <c r="D95" s="58"/>
      <c r="E95" s="54"/>
      <c r="F95" s="55"/>
      <c r="G95" s="54"/>
      <c r="H95" s="55"/>
      <c r="I95" s="56"/>
      <c r="L95" s="75"/>
      <c r="M95" s="70"/>
      <c r="N95" s="71"/>
      <c r="O95" s="74"/>
      <c r="P95" s="71"/>
      <c r="Q95" s="72"/>
      <c r="R95" s="73"/>
      <c r="S95" s="70"/>
    </row>
    <row r="96" spans="1:19" ht="15" customHeight="1">
      <c r="C96" s="52" t="s">
        <v>0</v>
      </c>
      <c r="D96" s="318">
        <f>'Cubicle Worksheet (2)'!$A23</f>
        <v>0</v>
      </c>
      <c r="E96" s="319"/>
      <c r="F96" s="319"/>
      <c r="G96" s="319"/>
      <c r="H96" s="320"/>
      <c r="I96" s="337" t="str">
        <f>'Cubicle Worksheet (2)'!$X23</f>
        <v>P2-8</v>
      </c>
      <c r="L96" s="286">
        <f>'Cubicle Worksheet (2)'!$K$4</f>
        <v>0</v>
      </c>
      <c r="M96" s="287"/>
      <c r="N96" s="287"/>
      <c r="O96" s="288"/>
      <c r="P96" s="286">
        <f>'Cubicle Worksheet (2)'!$K$4</f>
        <v>0</v>
      </c>
      <c r="Q96" s="287"/>
      <c r="R96" s="287"/>
      <c r="S96" s="288"/>
    </row>
    <row r="97" spans="1:19" ht="15" customHeight="1">
      <c r="C97" s="51" t="s">
        <v>141</v>
      </c>
      <c r="D97" s="318" t="str">
        <f>IF('Cubicle Worksheet (2)'!$U$9=TRUE,"Double Snaps",IF('Cubicle Worksheet (2)'!$U$11=TRUE,"Snap Tape"," "))</f>
        <v xml:space="preserve"> </v>
      </c>
      <c r="E97" s="319"/>
      <c r="F97" s="320"/>
      <c r="G97" s="54"/>
      <c r="H97" s="55"/>
      <c r="I97" s="338"/>
      <c r="L97" s="289" t="str">
        <f>$I$2</f>
        <v>Ship</v>
      </c>
      <c r="M97" s="290"/>
      <c r="N97" s="291">
        <f>'Cubicle Worksheet (2)'!$AG$5</f>
        <v>0</v>
      </c>
      <c r="O97" s="292"/>
      <c r="P97" s="289" t="str">
        <f>$I$2</f>
        <v>Ship</v>
      </c>
      <c r="Q97" s="290"/>
      <c r="R97" s="291">
        <f>'Cubicle Worksheet (2)'!$AG$5</f>
        <v>0</v>
      </c>
      <c r="S97" s="292"/>
    </row>
    <row r="98" spans="1:19" ht="15" customHeight="1">
      <c r="C98" s="51" t="s">
        <v>131</v>
      </c>
      <c r="D98" s="329" t="str">
        <f>IF('Cubicle Worksheet (2)'!$U$9=TRUE,'Cubicle Worksheet (2)'!$U23-4,'Cubicle Worksheet (2)'!$U23)</f>
        <v xml:space="preserve"> </v>
      </c>
      <c r="E98" s="330"/>
      <c r="F98" s="62"/>
      <c r="G98" s="63"/>
      <c r="H98" s="64"/>
      <c r="I98" s="338"/>
      <c r="J98" s="28"/>
      <c r="L98" s="331" t="str">
        <f>$I96</f>
        <v>P2-8</v>
      </c>
      <c r="M98" s="332"/>
      <c r="N98" s="299" t="s">
        <v>147</v>
      </c>
      <c r="O98" s="300"/>
      <c r="P98" s="331" t="str">
        <f>$I96</f>
        <v>P2-8</v>
      </c>
      <c r="Q98" s="332"/>
      <c r="R98" s="299" t="s">
        <v>148</v>
      </c>
      <c r="S98" s="300"/>
    </row>
    <row r="99" spans="1:19" ht="15" customHeight="1">
      <c r="C99" s="51" t="s">
        <v>29</v>
      </c>
      <c r="D99" s="318">
        <f>'Cubicle Worksheet (2)'!$S$13</f>
        <v>0</v>
      </c>
      <c r="E99" s="319"/>
      <c r="F99" s="319"/>
      <c r="G99" s="319"/>
      <c r="H99" s="320"/>
      <c r="I99" s="317"/>
      <c r="L99" s="333"/>
      <c r="M99" s="334"/>
      <c r="N99" s="301"/>
      <c r="O99" s="302"/>
      <c r="P99" s="333"/>
      <c r="Q99" s="334"/>
      <c r="R99" s="301"/>
      <c r="S99" s="302"/>
    </row>
    <row r="100" spans="1:19" ht="15" customHeight="1" thickBot="1">
      <c r="C100" s="60"/>
      <c r="D100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00" s="61"/>
      <c r="F100" s="61"/>
      <c r="G100" s="65"/>
      <c r="H100" s="65"/>
      <c r="I100" s="66"/>
      <c r="L100" s="335"/>
      <c r="M100" s="336"/>
      <c r="N100" s="303"/>
      <c r="O100" s="304"/>
      <c r="P100" s="335"/>
      <c r="Q100" s="336"/>
      <c r="R100" s="303"/>
      <c r="S100" s="304"/>
    </row>
    <row r="101" spans="1:19" ht="15" customHeight="1">
      <c r="C101" s="58"/>
      <c r="D101" s="80"/>
      <c r="E101" s="55"/>
      <c r="F101" s="55"/>
      <c r="G101" s="58"/>
      <c r="H101" s="58"/>
      <c r="I101" s="58"/>
      <c r="L101" s="81"/>
      <c r="M101" s="81"/>
      <c r="N101" s="76"/>
      <c r="O101" s="76"/>
      <c r="P101" s="81"/>
      <c r="Q101" s="81"/>
      <c r="R101" s="76"/>
      <c r="S101" s="76"/>
    </row>
    <row r="102" spans="1:19" ht="15" customHeight="1" thickBot="1"/>
    <row r="103" spans="1:19" ht="15" customHeight="1">
      <c r="A103" s="24" t="s">
        <v>85</v>
      </c>
      <c r="B103" s="24" t="s">
        <v>66</v>
      </c>
      <c r="C103" s="51" t="s">
        <v>74</v>
      </c>
      <c r="D103" s="318">
        <f>'Cubicle Worksheet (2)'!$K$4</f>
        <v>0</v>
      </c>
      <c r="E103" s="319"/>
      <c r="F103" s="319"/>
      <c r="G103" s="319"/>
      <c r="H103" s="320"/>
      <c r="I103" s="53">
        <f>'Cubicle Worksheet (2)'!$AG$5</f>
        <v>0</v>
      </c>
      <c r="J103" s="25"/>
      <c r="L103" s="286">
        <f>'Cubicle Worksheet (2)'!$K$4</f>
        <v>0</v>
      </c>
      <c r="M103" s="287"/>
      <c r="N103" s="287"/>
      <c r="O103" s="288"/>
      <c r="P103" s="286">
        <f>'Cubicle Worksheet (2)'!$K$4</f>
        <v>0</v>
      </c>
      <c r="Q103" s="287"/>
      <c r="R103" s="287"/>
      <c r="S103" s="288"/>
    </row>
    <row r="104" spans="1:19" ht="15" customHeight="1">
      <c r="C104" s="51" t="s">
        <v>75</v>
      </c>
      <c r="D104" s="327" t="str">
        <f>'Cubicle Worksheet (2)'!$Q24</f>
        <v xml:space="preserve"> </v>
      </c>
      <c r="E104" s="328"/>
      <c r="F104" s="69" t="str">
        <f>IF('Cubicle Worksheet (2)'!R24="W","widths"," ")</f>
        <v xml:space="preserve"> </v>
      </c>
      <c r="G104" s="69" t="s">
        <v>37</v>
      </c>
      <c r="H104" s="68" t="str">
        <f>'Cubicle Worksheet (2)'!$T24</f>
        <v xml:space="preserve"> </v>
      </c>
      <c r="I104" s="53" t="str">
        <f>+IF('Cubicle Worksheet (2)'!$Q$38=1,"Ship",IF('Cubicle Worksheet (2)'!$Q$38=2,"Install",IF('Cubicle Worksheet (2)'!$Q$38=3,"Deliver",IF('Cubicle Worksheet (2)'!$Q$38=4,"Will Call"))))</f>
        <v>Ship</v>
      </c>
      <c r="J104" s="26"/>
      <c r="L104" s="289" t="str">
        <f>$I$2</f>
        <v>Ship</v>
      </c>
      <c r="M104" s="290"/>
      <c r="N104" s="291">
        <f>'Cubicle Worksheet (2)'!$AG$5</f>
        <v>0</v>
      </c>
      <c r="O104" s="292"/>
      <c r="P104" s="289" t="str">
        <f>$I$2</f>
        <v>Ship</v>
      </c>
      <c r="Q104" s="290"/>
      <c r="R104" s="291">
        <f>'Cubicle Worksheet (2)'!$AG$5</f>
        <v>0</v>
      </c>
      <c r="S104" s="292"/>
    </row>
    <row r="105" spans="1:19" ht="15" customHeight="1">
      <c r="C105" s="51" t="s">
        <v>76</v>
      </c>
      <c r="D105" s="67" t="str">
        <f>IF('Cubicle Worksheet (2)'!$U$9=TRUE,$D104,IF('Cubicle Worksheet (2)'!$U$11=TRUE,$D104,IF('Cubicle Worksheet (2)'!$U$10=TRUE,$D104,IF($I107="RR",$D104+4,$D104))))</f>
        <v xml:space="preserve"> </v>
      </c>
      <c r="E105" s="54" t="s">
        <v>37</v>
      </c>
      <c r="F105" s="55" t="str">
        <f>IF('Cubicle Worksheet (2)'!$U$9=TRUE,($H104-$D111)+4,IF('Cubicle Worksheet (2)'!$U$10=TRUE,$H104+7,IF('Cubicle Worksheet (2)'!$B24&gt;0,($H104-$D111)+4," ")))</f>
        <v xml:space="preserve"> </v>
      </c>
      <c r="G105" s="54"/>
      <c r="H105" s="54"/>
      <c r="I105" s="56"/>
      <c r="L105" s="331" t="str">
        <f>$I109</f>
        <v>P2-9</v>
      </c>
      <c r="M105" s="332"/>
      <c r="N105" s="299" t="s">
        <v>145</v>
      </c>
      <c r="O105" s="300"/>
      <c r="P105" s="331" t="str">
        <f>$I109</f>
        <v>P2-9</v>
      </c>
      <c r="Q105" s="332"/>
      <c r="R105" s="299" t="s">
        <v>146</v>
      </c>
      <c r="S105" s="300"/>
    </row>
    <row r="106" spans="1:19" ht="15" customHeight="1">
      <c r="C106" s="57" t="str">
        <f>IF('Cubicle Worksheet (2)'!$AA$10=TRUE,ROUNDUP('Cubicle Worksheet (2)'!$Q24/'Cubicle Worksheet (2)'!$AA$11,1)," ")</f>
        <v xml:space="preserve"> </v>
      </c>
      <c r="D106" s="69" t="str">
        <f>IF('Cubicle Worksheet (2)'!$U$9=TRUE,"width", IF('Cubicle Worksheet (2)'!$U$11=TRUE,"width",IF('Cubicle Worksheet (2)'!$U$10=TRUE,"width",IF('Cubicle Worksheet (2)'!$T24&gt;104,"width"," "))))</f>
        <v>width</v>
      </c>
      <c r="E106" s="54"/>
      <c r="F106" s="55"/>
      <c r="G106" s="54"/>
      <c r="H106" s="54"/>
      <c r="I106" s="56"/>
      <c r="L106" s="333"/>
      <c r="M106" s="334"/>
      <c r="N106" s="301"/>
      <c r="O106" s="302"/>
      <c r="P106" s="333"/>
      <c r="Q106" s="334"/>
      <c r="R106" s="301"/>
      <c r="S106" s="302"/>
    </row>
    <row r="107" spans="1:19" ht="15" customHeight="1" thickBot="1">
      <c r="C107" s="325">
        <f>'Cubicle Worksheet (2)'!$W24</f>
        <v>0</v>
      </c>
      <c r="D107" s="326"/>
      <c r="E107" s="326"/>
      <c r="F107" s="326"/>
      <c r="G107" s="54"/>
      <c r="H107" s="50" t="str">
        <f>IF('Cubicle Worksheet (2)'!$U$9=TRUE,"Panels","Widths")</f>
        <v>Widths</v>
      </c>
      <c r="I107" s="53" t="str">
        <f>IF('Cubicle Worksheet (2)'!$U$9=TRUE,'Cubicle Worksheet (2)'!$O118, IF('Cubicle Worksheet (2)'!$U$11=TRUE,$D104,IF('Cubicle Worksheet (2)'!$AA$10=TRUE,C106,IF('Cubicle Worksheet (2)'!$U$10=TRUE,$D104,IF('Cubicle Worksheet (2)'!$T24&gt;104,$D104,"RR")))))</f>
        <v xml:space="preserve"> </v>
      </c>
      <c r="L107" s="335"/>
      <c r="M107" s="336"/>
      <c r="N107" s="303"/>
      <c r="O107" s="304"/>
      <c r="P107" s="335"/>
      <c r="Q107" s="336"/>
      <c r="R107" s="303"/>
      <c r="S107" s="304"/>
    </row>
    <row r="108" spans="1:19" ht="15" customHeight="1" thickBot="1">
      <c r="C108" s="59"/>
      <c r="D108" s="58"/>
      <c r="E108" s="54"/>
      <c r="F108" s="55"/>
      <c r="G108" s="54"/>
      <c r="H108" s="55"/>
      <c r="I108" s="56"/>
      <c r="L108" s="75"/>
      <c r="M108" s="70"/>
      <c r="N108" s="71"/>
      <c r="O108" s="74"/>
      <c r="P108" s="71"/>
      <c r="Q108" s="72"/>
      <c r="R108" s="73"/>
      <c r="S108" s="70"/>
    </row>
    <row r="109" spans="1:19" ht="15" customHeight="1">
      <c r="C109" s="52" t="s">
        <v>0</v>
      </c>
      <c r="D109" s="318">
        <f>'Cubicle Worksheet (2)'!$A24</f>
        <v>0</v>
      </c>
      <c r="E109" s="319"/>
      <c r="F109" s="319"/>
      <c r="G109" s="319"/>
      <c r="H109" s="320"/>
      <c r="I109" s="337" t="str">
        <f>'Cubicle Worksheet (2)'!$X24</f>
        <v>P2-9</v>
      </c>
      <c r="L109" s="286">
        <f>'Cubicle Worksheet (2)'!$K$4</f>
        <v>0</v>
      </c>
      <c r="M109" s="287"/>
      <c r="N109" s="287"/>
      <c r="O109" s="288"/>
      <c r="P109" s="286">
        <f>'Cubicle Worksheet (2)'!$K$4</f>
        <v>0</v>
      </c>
      <c r="Q109" s="287"/>
      <c r="R109" s="287"/>
      <c r="S109" s="288"/>
    </row>
    <row r="110" spans="1:19" ht="15" customHeight="1">
      <c r="C110" s="51" t="s">
        <v>141</v>
      </c>
      <c r="D110" s="318" t="str">
        <f>IF('Cubicle Worksheet (2)'!$U$9=TRUE,"Double Snaps",IF('Cubicle Worksheet (2)'!$U$11=TRUE,"Snap Tape"," "))</f>
        <v xml:space="preserve"> </v>
      </c>
      <c r="E110" s="319"/>
      <c r="F110" s="320"/>
      <c r="G110" s="54"/>
      <c r="H110" s="55"/>
      <c r="I110" s="338"/>
      <c r="L110" s="289" t="str">
        <f>$I$2</f>
        <v>Ship</v>
      </c>
      <c r="M110" s="290"/>
      <c r="N110" s="291">
        <f>'Cubicle Worksheet (2)'!$AG$5</f>
        <v>0</v>
      </c>
      <c r="O110" s="292"/>
      <c r="P110" s="289" t="str">
        <f>$I$2</f>
        <v>Ship</v>
      </c>
      <c r="Q110" s="290"/>
      <c r="R110" s="291">
        <f>'Cubicle Worksheet (2)'!$AG$5</f>
        <v>0</v>
      </c>
      <c r="S110" s="292"/>
    </row>
    <row r="111" spans="1:19" ht="15" customHeight="1">
      <c r="C111" s="51" t="s">
        <v>131</v>
      </c>
      <c r="D111" s="329" t="str">
        <f>IF('Cubicle Worksheet (2)'!$U$9=TRUE,'Cubicle Worksheet (2)'!$U24-4,'Cubicle Worksheet (2)'!$U24)</f>
        <v xml:space="preserve"> </v>
      </c>
      <c r="E111" s="330"/>
      <c r="F111" s="62"/>
      <c r="G111" s="63"/>
      <c r="H111" s="64"/>
      <c r="I111" s="338"/>
      <c r="J111" s="28"/>
      <c r="L111" s="331" t="str">
        <f>$I109</f>
        <v>P2-9</v>
      </c>
      <c r="M111" s="332"/>
      <c r="N111" s="299" t="s">
        <v>147</v>
      </c>
      <c r="O111" s="300"/>
      <c r="P111" s="331" t="str">
        <f>$I109</f>
        <v>P2-9</v>
      </c>
      <c r="Q111" s="332"/>
      <c r="R111" s="299" t="s">
        <v>148</v>
      </c>
      <c r="S111" s="300"/>
    </row>
    <row r="112" spans="1:19" ht="15" customHeight="1">
      <c r="C112" s="51" t="s">
        <v>29</v>
      </c>
      <c r="D112" s="318">
        <f>'Cubicle Worksheet (2)'!$S$13</f>
        <v>0</v>
      </c>
      <c r="E112" s="319"/>
      <c r="F112" s="319"/>
      <c r="G112" s="319"/>
      <c r="H112" s="320"/>
      <c r="I112" s="317"/>
      <c r="L112" s="333"/>
      <c r="M112" s="334"/>
      <c r="N112" s="301"/>
      <c r="O112" s="302"/>
      <c r="P112" s="333"/>
      <c r="Q112" s="334"/>
      <c r="R112" s="301"/>
      <c r="S112" s="302"/>
    </row>
    <row r="113" spans="1:19" ht="15" customHeight="1" thickBot="1">
      <c r="C113" s="60"/>
      <c r="D113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13" s="61"/>
      <c r="F113" s="61"/>
      <c r="G113" s="65"/>
      <c r="H113" s="65"/>
      <c r="I113" s="66"/>
      <c r="L113" s="335"/>
      <c r="M113" s="336"/>
      <c r="N113" s="303"/>
      <c r="O113" s="304"/>
      <c r="P113" s="335"/>
      <c r="Q113" s="336"/>
      <c r="R113" s="303"/>
      <c r="S113" s="304"/>
    </row>
    <row r="114" spans="1:19" ht="15" customHeight="1" thickBot="1"/>
    <row r="115" spans="1:19" ht="15" customHeight="1">
      <c r="A115" s="24" t="s">
        <v>86</v>
      </c>
      <c r="B115" s="24" t="s">
        <v>67</v>
      </c>
      <c r="C115" s="51" t="s">
        <v>74</v>
      </c>
      <c r="D115" s="318">
        <f>'Cubicle Worksheet (2)'!$K$4</f>
        <v>0</v>
      </c>
      <c r="E115" s="319"/>
      <c r="F115" s="319"/>
      <c r="G115" s="319"/>
      <c r="H115" s="320"/>
      <c r="I115" s="53">
        <f>'Cubicle Worksheet (2)'!$AG$5</f>
        <v>0</v>
      </c>
      <c r="J115" s="25"/>
      <c r="L115" s="286">
        <f>'Cubicle Worksheet (2)'!$K$4</f>
        <v>0</v>
      </c>
      <c r="M115" s="287"/>
      <c r="N115" s="287"/>
      <c r="O115" s="288"/>
      <c r="P115" s="286">
        <f>'Cubicle Worksheet (2)'!$K$4</f>
        <v>0</v>
      </c>
      <c r="Q115" s="287"/>
      <c r="R115" s="287"/>
      <c r="S115" s="288"/>
    </row>
    <row r="116" spans="1:19" ht="15" customHeight="1">
      <c r="C116" s="51" t="s">
        <v>75</v>
      </c>
      <c r="D116" s="327" t="str">
        <f>'Cubicle Worksheet (2)'!$Q25</f>
        <v xml:space="preserve"> </v>
      </c>
      <c r="E116" s="328"/>
      <c r="F116" s="69" t="str">
        <f>IF('Cubicle Worksheet (2)'!R25="W","widths"," ")</f>
        <v xml:space="preserve"> </v>
      </c>
      <c r="G116" s="69" t="s">
        <v>37</v>
      </c>
      <c r="H116" s="68" t="str">
        <f>'Cubicle Worksheet (2)'!$T25</f>
        <v xml:space="preserve"> </v>
      </c>
      <c r="I116" s="53" t="str">
        <f>+IF('Cubicle Worksheet (2)'!$Q$38=1,"Ship",IF('Cubicle Worksheet (2)'!$Q$38=2,"Install",IF('Cubicle Worksheet (2)'!$Q$38=3,"Deliver",IF('Cubicle Worksheet (2)'!$Q$38=4,"Will Call"))))</f>
        <v>Ship</v>
      </c>
      <c r="J116" s="26"/>
      <c r="L116" s="289" t="str">
        <f>$I$2</f>
        <v>Ship</v>
      </c>
      <c r="M116" s="290"/>
      <c r="N116" s="291">
        <f>'Cubicle Worksheet (2)'!$AG$5</f>
        <v>0</v>
      </c>
      <c r="O116" s="292"/>
      <c r="P116" s="289" t="str">
        <f>$I$2</f>
        <v>Ship</v>
      </c>
      <c r="Q116" s="290"/>
      <c r="R116" s="291">
        <f>'Cubicle Worksheet (2)'!$AG$5</f>
        <v>0</v>
      </c>
      <c r="S116" s="292"/>
    </row>
    <row r="117" spans="1:19" ht="15" customHeight="1">
      <c r="C117" s="51" t="s">
        <v>76</v>
      </c>
      <c r="D117" s="67" t="str">
        <f>IF('Cubicle Worksheet (2)'!$U$9=TRUE,$D116,IF('Cubicle Worksheet (2)'!$U$11=TRUE,$D116,IF('Cubicle Worksheet (2)'!$U$10=TRUE,$D116,IF($I119="RR",$D116+4,$D116))))</f>
        <v xml:space="preserve"> </v>
      </c>
      <c r="E117" s="54" t="s">
        <v>37</v>
      </c>
      <c r="F117" s="55" t="str">
        <f>IF('Cubicle Worksheet (2)'!$U$9=TRUE,($H116-$D123)+4,IF('Cubicle Worksheet (2)'!$U$10=TRUE,$H116+7,IF('Cubicle Worksheet (2)'!$B25&gt;0,($H116-$D123)+4," ")))</f>
        <v xml:space="preserve"> </v>
      </c>
      <c r="G117" s="54"/>
      <c r="H117" s="54"/>
      <c r="I117" s="56"/>
      <c r="L117" s="331" t="str">
        <f>$I121</f>
        <v>P2-10</v>
      </c>
      <c r="M117" s="332"/>
      <c r="N117" s="299" t="s">
        <v>145</v>
      </c>
      <c r="O117" s="300"/>
      <c r="P117" s="331" t="str">
        <f>$I121</f>
        <v>P2-10</v>
      </c>
      <c r="Q117" s="332"/>
      <c r="R117" s="299" t="s">
        <v>146</v>
      </c>
      <c r="S117" s="300"/>
    </row>
    <row r="118" spans="1:19" ht="15" customHeight="1">
      <c r="C118" s="57" t="str">
        <f>IF('Cubicle Worksheet (2)'!$AA$10=TRUE,ROUNDUP('Cubicle Worksheet (2)'!$Q25/'Cubicle Worksheet (2)'!$AA$11,1)," ")</f>
        <v xml:space="preserve"> </v>
      </c>
      <c r="D118" s="69" t="str">
        <f>IF('Cubicle Worksheet (2)'!$U$9=TRUE,"width", IF('Cubicle Worksheet (2)'!$U$11=TRUE,"width",IF('Cubicle Worksheet (2)'!$U$10=TRUE,"width",IF('Cubicle Worksheet (2)'!$T25&gt;104,"width"," "))))</f>
        <v>width</v>
      </c>
      <c r="E118" s="54"/>
      <c r="F118" s="55"/>
      <c r="G118" s="54"/>
      <c r="H118" s="54"/>
      <c r="I118" s="56"/>
      <c r="L118" s="333"/>
      <c r="M118" s="334"/>
      <c r="N118" s="301"/>
      <c r="O118" s="302"/>
      <c r="P118" s="333"/>
      <c r="Q118" s="334"/>
      <c r="R118" s="301"/>
      <c r="S118" s="302"/>
    </row>
    <row r="119" spans="1:19" ht="15" customHeight="1" thickBot="1">
      <c r="C119" s="325">
        <f>'Cubicle Worksheet (2)'!$W25</f>
        <v>0</v>
      </c>
      <c r="D119" s="326"/>
      <c r="E119" s="326"/>
      <c r="F119" s="326"/>
      <c r="G119" s="54"/>
      <c r="H119" s="50" t="str">
        <f>IF('Cubicle Worksheet (2)'!$U$9=TRUE,"Panels","Widths")</f>
        <v>Widths</v>
      </c>
      <c r="I119" s="53" t="str">
        <f>IF('Cubicle Worksheet (2)'!$U$9=TRUE,'Cubicle Worksheet (2)'!$O130, IF('Cubicle Worksheet (2)'!$U$11=TRUE,$D116,IF('Cubicle Worksheet (2)'!$AA$10=TRUE,C118,IF('Cubicle Worksheet (2)'!$U$10=TRUE,$D116,IF('Cubicle Worksheet (2)'!$T25&gt;104,$D116,"RR")))))</f>
        <v xml:space="preserve"> </v>
      </c>
      <c r="L119" s="335"/>
      <c r="M119" s="336"/>
      <c r="N119" s="303"/>
      <c r="O119" s="304"/>
      <c r="P119" s="335"/>
      <c r="Q119" s="336"/>
      <c r="R119" s="303"/>
      <c r="S119" s="304"/>
    </row>
    <row r="120" spans="1:19" ht="15" customHeight="1" thickBot="1">
      <c r="C120" s="59"/>
      <c r="D120" s="58"/>
      <c r="E120" s="54"/>
      <c r="F120" s="55"/>
      <c r="G120" s="54"/>
      <c r="H120" s="55"/>
      <c r="I120" s="56"/>
      <c r="L120" s="75"/>
      <c r="M120" s="70"/>
      <c r="N120" s="71"/>
      <c r="O120" s="74"/>
      <c r="P120" s="71"/>
      <c r="Q120" s="72"/>
      <c r="R120" s="73"/>
      <c r="S120" s="70"/>
    </row>
    <row r="121" spans="1:19" ht="15" customHeight="1">
      <c r="C121" s="52" t="s">
        <v>0</v>
      </c>
      <c r="D121" s="318">
        <f>'Cubicle Worksheet (2)'!$A25</f>
        <v>0</v>
      </c>
      <c r="E121" s="319"/>
      <c r="F121" s="319"/>
      <c r="G121" s="319"/>
      <c r="H121" s="320"/>
      <c r="I121" s="337" t="str">
        <f>'Cubicle Worksheet (2)'!$X25</f>
        <v>P2-10</v>
      </c>
      <c r="L121" s="286">
        <f>'Cubicle Worksheet (2)'!$K$4</f>
        <v>0</v>
      </c>
      <c r="M121" s="287"/>
      <c r="N121" s="287"/>
      <c r="O121" s="288"/>
      <c r="P121" s="286">
        <f>'Cubicle Worksheet (2)'!$K$4</f>
        <v>0</v>
      </c>
      <c r="Q121" s="287"/>
      <c r="R121" s="287"/>
      <c r="S121" s="288"/>
    </row>
    <row r="122" spans="1:19" ht="15" customHeight="1">
      <c r="C122" s="51" t="s">
        <v>141</v>
      </c>
      <c r="D122" s="318" t="str">
        <f>IF('Cubicle Worksheet (2)'!$U$9=TRUE,"Double Snaps",IF('Cubicle Worksheet (2)'!$U$11=TRUE,"Snap Tape"," "))</f>
        <v xml:space="preserve"> </v>
      </c>
      <c r="E122" s="319"/>
      <c r="F122" s="320"/>
      <c r="G122" s="54"/>
      <c r="H122" s="55"/>
      <c r="I122" s="338"/>
      <c r="L122" s="289" t="str">
        <f>$I$2</f>
        <v>Ship</v>
      </c>
      <c r="M122" s="290"/>
      <c r="N122" s="291">
        <f>'Cubicle Worksheet (2)'!$AG$5</f>
        <v>0</v>
      </c>
      <c r="O122" s="292"/>
      <c r="P122" s="289" t="str">
        <f>$I$2</f>
        <v>Ship</v>
      </c>
      <c r="Q122" s="290"/>
      <c r="R122" s="291">
        <f>'Cubicle Worksheet (2)'!$AG$5</f>
        <v>0</v>
      </c>
      <c r="S122" s="292"/>
    </row>
    <row r="123" spans="1:19" ht="15" customHeight="1">
      <c r="C123" s="51" t="s">
        <v>131</v>
      </c>
      <c r="D123" s="329" t="str">
        <f>IF('Cubicle Worksheet (2)'!$U$9=TRUE,'Cubicle Worksheet (2)'!$U25-4,'Cubicle Worksheet (2)'!$U25)</f>
        <v xml:space="preserve"> </v>
      </c>
      <c r="E123" s="330"/>
      <c r="F123" s="62"/>
      <c r="G123" s="63"/>
      <c r="H123" s="64"/>
      <c r="I123" s="338"/>
      <c r="J123" s="28"/>
      <c r="L123" s="331" t="str">
        <f>$I121</f>
        <v>P2-10</v>
      </c>
      <c r="M123" s="332"/>
      <c r="N123" s="299" t="s">
        <v>147</v>
      </c>
      <c r="O123" s="300"/>
      <c r="P123" s="331" t="str">
        <f>$I121</f>
        <v>P2-10</v>
      </c>
      <c r="Q123" s="332"/>
      <c r="R123" s="299" t="s">
        <v>148</v>
      </c>
      <c r="S123" s="300"/>
    </row>
    <row r="124" spans="1:19" ht="15" customHeight="1">
      <c r="C124" s="51" t="s">
        <v>29</v>
      </c>
      <c r="D124" s="318">
        <f>'Cubicle Worksheet (2)'!$S$13</f>
        <v>0</v>
      </c>
      <c r="E124" s="319"/>
      <c r="F124" s="319"/>
      <c r="G124" s="319"/>
      <c r="H124" s="320"/>
      <c r="I124" s="317"/>
      <c r="L124" s="333"/>
      <c r="M124" s="334"/>
      <c r="N124" s="301"/>
      <c r="O124" s="302"/>
      <c r="P124" s="333"/>
      <c r="Q124" s="334"/>
      <c r="R124" s="301"/>
      <c r="S124" s="302"/>
    </row>
    <row r="125" spans="1:19" ht="15" customHeight="1" thickBot="1">
      <c r="C125" s="60"/>
      <c r="D125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25" s="61"/>
      <c r="F125" s="61"/>
      <c r="G125" s="65"/>
      <c r="H125" s="65"/>
      <c r="I125" s="66"/>
      <c r="L125" s="335"/>
      <c r="M125" s="336"/>
      <c r="N125" s="303"/>
      <c r="O125" s="304"/>
      <c r="P125" s="335"/>
      <c r="Q125" s="336"/>
      <c r="R125" s="303"/>
      <c r="S125" s="304"/>
    </row>
    <row r="126" spans="1:19" ht="15" customHeight="1"/>
    <row r="127" spans="1:19" ht="15" customHeight="1" thickBot="1"/>
    <row r="128" spans="1:19" ht="15" customHeight="1">
      <c r="A128" s="24" t="s">
        <v>87</v>
      </c>
      <c r="B128" s="24" t="s">
        <v>68</v>
      </c>
      <c r="C128" s="51" t="s">
        <v>74</v>
      </c>
      <c r="D128" s="318">
        <f>'Cubicle Worksheet (2)'!$K$4</f>
        <v>0</v>
      </c>
      <c r="E128" s="319"/>
      <c r="F128" s="319"/>
      <c r="G128" s="319"/>
      <c r="H128" s="320"/>
      <c r="I128" s="53">
        <f>'Cubicle Worksheet (2)'!$AG$5</f>
        <v>0</v>
      </c>
      <c r="J128" s="25"/>
      <c r="L128" s="286">
        <f>'Cubicle Worksheet (2)'!$K$4</f>
        <v>0</v>
      </c>
      <c r="M128" s="287"/>
      <c r="N128" s="287"/>
      <c r="O128" s="288"/>
      <c r="P128" s="286">
        <f>'Cubicle Worksheet (2)'!$K$4</f>
        <v>0</v>
      </c>
      <c r="Q128" s="287"/>
      <c r="R128" s="287"/>
      <c r="S128" s="288"/>
    </row>
    <row r="129" spans="1:19" ht="15" customHeight="1">
      <c r="C129" s="51" t="s">
        <v>75</v>
      </c>
      <c r="D129" s="327" t="str">
        <f>'Cubicle Worksheet (2)'!$Q26</f>
        <v xml:space="preserve"> </v>
      </c>
      <c r="E129" s="328"/>
      <c r="F129" s="69" t="str">
        <f>IF('Cubicle Worksheet (2)'!R26="W","widths"," ")</f>
        <v xml:space="preserve"> </v>
      </c>
      <c r="G129" s="69" t="s">
        <v>37</v>
      </c>
      <c r="H129" s="68" t="str">
        <f>'Cubicle Worksheet (2)'!$T26</f>
        <v xml:space="preserve"> </v>
      </c>
      <c r="I129" s="53" t="str">
        <f>+IF('Cubicle Worksheet (2)'!$Q$38=1,"Ship",IF('Cubicle Worksheet (2)'!$Q$38=2,"Install",IF('Cubicle Worksheet (2)'!$Q$38=3,"Deliver",IF('Cubicle Worksheet (2)'!$Q$38=4,"Will Call"))))</f>
        <v>Ship</v>
      </c>
      <c r="J129" s="26"/>
      <c r="L129" s="289" t="str">
        <f>$I$2</f>
        <v>Ship</v>
      </c>
      <c r="M129" s="290"/>
      <c r="N129" s="291">
        <f>'Cubicle Worksheet (2)'!$AG$5</f>
        <v>0</v>
      </c>
      <c r="O129" s="292"/>
      <c r="P129" s="289" t="str">
        <f>$I$2</f>
        <v>Ship</v>
      </c>
      <c r="Q129" s="290"/>
      <c r="R129" s="291">
        <f>'Cubicle Worksheet (2)'!$AG$5</f>
        <v>0</v>
      </c>
      <c r="S129" s="292"/>
    </row>
    <row r="130" spans="1:19" ht="15" customHeight="1">
      <c r="C130" s="51" t="s">
        <v>76</v>
      </c>
      <c r="D130" s="67" t="str">
        <f>IF('Cubicle Worksheet (2)'!$U$9=TRUE,$D129,IF('Cubicle Worksheet (2)'!$U$11=TRUE,$D129,IF('Cubicle Worksheet (2)'!$U$10=TRUE,$D129,IF($I132="RR",$D129+4,$D129))))</f>
        <v xml:space="preserve"> </v>
      </c>
      <c r="E130" s="54" t="s">
        <v>37</v>
      </c>
      <c r="F130" s="55" t="str">
        <f>IF('Cubicle Worksheet (2)'!$U$9=TRUE,($H129-$D136)+4,IF('Cubicle Worksheet (2)'!$U$10=TRUE,$H129+7,IF('Cubicle Worksheet (2)'!$B26&gt;0,($H129-$D136)+4," ")))</f>
        <v xml:space="preserve"> </v>
      </c>
      <c r="G130" s="54"/>
      <c r="H130" s="54"/>
      <c r="I130" s="56"/>
      <c r="L130" s="331" t="str">
        <f>$I134</f>
        <v>P2-11</v>
      </c>
      <c r="M130" s="332"/>
      <c r="N130" s="299" t="s">
        <v>145</v>
      </c>
      <c r="O130" s="300"/>
      <c r="P130" s="331" t="str">
        <f>$I134</f>
        <v>P2-11</v>
      </c>
      <c r="Q130" s="332"/>
      <c r="R130" s="299" t="s">
        <v>146</v>
      </c>
      <c r="S130" s="300"/>
    </row>
    <row r="131" spans="1:19" ht="15" customHeight="1">
      <c r="C131" s="57" t="str">
        <f>IF('Cubicle Worksheet (2)'!$AA$10=TRUE,ROUNDUP('Cubicle Worksheet (2)'!$Q26/'Cubicle Worksheet (2)'!$AA$11,1)," ")</f>
        <v xml:space="preserve"> </v>
      </c>
      <c r="D131" s="69" t="str">
        <f>IF('Cubicle Worksheet (2)'!$U$9=TRUE,"width", IF('Cubicle Worksheet (2)'!$U$11=TRUE,"width",IF('Cubicle Worksheet (2)'!$U$10=TRUE,"width",IF('Cubicle Worksheet (2)'!$T26&gt;104,"width"," "))))</f>
        <v>width</v>
      </c>
      <c r="E131" s="54"/>
      <c r="F131" s="55"/>
      <c r="G131" s="54"/>
      <c r="H131" s="54"/>
      <c r="I131" s="56"/>
      <c r="L131" s="333"/>
      <c r="M131" s="334"/>
      <c r="N131" s="301"/>
      <c r="O131" s="302"/>
      <c r="P131" s="333"/>
      <c r="Q131" s="334"/>
      <c r="R131" s="301"/>
      <c r="S131" s="302"/>
    </row>
    <row r="132" spans="1:19" ht="15" customHeight="1" thickBot="1">
      <c r="C132" s="325">
        <f>'Cubicle Worksheet (2)'!$W26</f>
        <v>0</v>
      </c>
      <c r="D132" s="326"/>
      <c r="E132" s="326"/>
      <c r="F132" s="326"/>
      <c r="G132" s="54"/>
      <c r="H132" s="50" t="str">
        <f>IF('Cubicle Worksheet (2)'!$U$9=TRUE,"Panels","Widths")</f>
        <v>Widths</v>
      </c>
      <c r="I132" s="53" t="str">
        <f>IF('Cubicle Worksheet (2)'!$U$9=TRUE,'Cubicle Worksheet (2)'!$O143, IF('Cubicle Worksheet (2)'!$U$11=TRUE,$D129,IF('Cubicle Worksheet (2)'!$AA$10=TRUE,C131,IF('Cubicle Worksheet (2)'!$U$10=TRUE,$D129,IF('Cubicle Worksheet (2)'!$T26&gt;104,$D129,"RR")))))</f>
        <v xml:space="preserve"> </v>
      </c>
      <c r="L132" s="335"/>
      <c r="M132" s="336"/>
      <c r="N132" s="303"/>
      <c r="O132" s="304"/>
      <c r="P132" s="335"/>
      <c r="Q132" s="336"/>
      <c r="R132" s="303"/>
      <c r="S132" s="304"/>
    </row>
    <row r="133" spans="1:19" ht="15" customHeight="1" thickBot="1">
      <c r="C133" s="59"/>
      <c r="D133" s="58"/>
      <c r="E133" s="54"/>
      <c r="F133" s="55"/>
      <c r="G133" s="54"/>
      <c r="H133" s="55"/>
      <c r="I133" s="56"/>
      <c r="L133" s="75"/>
      <c r="M133" s="70"/>
      <c r="N133" s="71"/>
      <c r="O133" s="74"/>
      <c r="P133" s="71"/>
      <c r="Q133" s="72"/>
      <c r="R133" s="73"/>
      <c r="S133" s="70"/>
    </row>
    <row r="134" spans="1:19" ht="15" customHeight="1">
      <c r="C134" s="52" t="s">
        <v>0</v>
      </c>
      <c r="D134" s="318">
        <f>'Cubicle Worksheet (2)'!$A26</f>
        <v>0</v>
      </c>
      <c r="E134" s="319"/>
      <c r="F134" s="319"/>
      <c r="G134" s="319"/>
      <c r="H134" s="320"/>
      <c r="I134" s="337" t="str">
        <f>'Cubicle Worksheet (2)'!$X26</f>
        <v>P2-11</v>
      </c>
      <c r="L134" s="286">
        <f>'Cubicle Worksheet (2)'!$K$4</f>
        <v>0</v>
      </c>
      <c r="M134" s="287"/>
      <c r="N134" s="287"/>
      <c r="O134" s="288"/>
      <c r="P134" s="286">
        <f>'Cubicle Worksheet (2)'!$K$4</f>
        <v>0</v>
      </c>
      <c r="Q134" s="287"/>
      <c r="R134" s="287"/>
      <c r="S134" s="288"/>
    </row>
    <row r="135" spans="1:19" ht="15" customHeight="1">
      <c r="C135" s="51" t="s">
        <v>141</v>
      </c>
      <c r="D135" s="318" t="str">
        <f>IF('Cubicle Worksheet (2)'!$U$9=TRUE,"Double Snaps",IF('Cubicle Worksheet (2)'!$U$11=TRUE,"Snap Tape"," "))</f>
        <v xml:space="preserve"> </v>
      </c>
      <c r="E135" s="319"/>
      <c r="F135" s="320"/>
      <c r="G135" s="54"/>
      <c r="H135" s="55"/>
      <c r="I135" s="338"/>
      <c r="L135" s="289" t="str">
        <f>$I$2</f>
        <v>Ship</v>
      </c>
      <c r="M135" s="290"/>
      <c r="N135" s="291">
        <f>'Cubicle Worksheet (2)'!$AG$5</f>
        <v>0</v>
      </c>
      <c r="O135" s="292"/>
      <c r="P135" s="289" t="str">
        <f>$I$2</f>
        <v>Ship</v>
      </c>
      <c r="Q135" s="290"/>
      <c r="R135" s="291">
        <f>'Cubicle Worksheet (2)'!$AG$5</f>
        <v>0</v>
      </c>
      <c r="S135" s="292"/>
    </row>
    <row r="136" spans="1:19" ht="15" customHeight="1">
      <c r="C136" s="51" t="s">
        <v>131</v>
      </c>
      <c r="D136" s="329" t="str">
        <f>IF('Cubicle Worksheet (2)'!$U$9=TRUE,'Cubicle Worksheet (2)'!$U26-4,'Cubicle Worksheet (2)'!$U26)</f>
        <v xml:space="preserve"> </v>
      </c>
      <c r="E136" s="330"/>
      <c r="F136" s="62"/>
      <c r="G136" s="63"/>
      <c r="H136" s="64"/>
      <c r="I136" s="338"/>
      <c r="J136" s="28"/>
      <c r="L136" s="331" t="str">
        <f>$I134</f>
        <v>P2-11</v>
      </c>
      <c r="M136" s="332"/>
      <c r="N136" s="299" t="s">
        <v>147</v>
      </c>
      <c r="O136" s="300"/>
      <c r="P136" s="331" t="str">
        <f>$I134</f>
        <v>P2-11</v>
      </c>
      <c r="Q136" s="332"/>
      <c r="R136" s="299" t="s">
        <v>148</v>
      </c>
      <c r="S136" s="300"/>
    </row>
    <row r="137" spans="1:19" ht="15" customHeight="1">
      <c r="C137" s="51" t="s">
        <v>29</v>
      </c>
      <c r="D137" s="318">
        <f>'Cubicle Worksheet (2)'!$S$13</f>
        <v>0</v>
      </c>
      <c r="E137" s="319"/>
      <c r="F137" s="319"/>
      <c r="G137" s="319"/>
      <c r="H137" s="320"/>
      <c r="I137" s="317"/>
      <c r="L137" s="333"/>
      <c r="M137" s="334"/>
      <c r="N137" s="301"/>
      <c r="O137" s="302"/>
      <c r="P137" s="333"/>
      <c r="Q137" s="334"/>
      <c r="R137" s="301"/>
      <c r="S137" s="302"/>
    </row>
    <row r="138" spans="1:19" ht="15" customHeight="1" thickBot="1">
      <c r="C138" s="60"/>
      <c r="D138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38" s="61"/>
      <c r="F138" s="61"/>
      <c r="G138" s="65"/>
      <c r="H138" s="65"/>
      <c r="I138" s="66"/>
      <c r="L138" s="335"/>
      <c r="M138" s="336"/>
      <c r="N138" s="303"/>
      <c r="O138" s="304"/>
      <c r="P138" s="335"/>
      <c r="Q138" s="336"/>
      <c r="R138" s="303"/>
      <c r="S138" s="304"/>
    </row>
    <row r="139" spans="1:19" ht="15" customHeight="1"/>
    <row r="140" spans="1:19" ht="15" customHeight="1" thickBot="1"/>
    <row r="141" spans="1:19" ht="15" customHeight="1">
      <c r="A141" s="24" t="s">
        <v>88</v>
      </c>
      <c r="B141" s="24" t="s">
        <v>69</v>
      </c>
      <c r="C141" s="51" t="s">
        <v>74</v>
      </c>
      <c r="D141" s="318">
        <f>'Cubicle Worksheet (2)'!$K$4</f>
        <v>0</v>
      </c>
      <c r="E141" s="319"/>
      <c r="F141" s="319"/>
      <c r="G141" s="319"/>
      <c r="H141" s="320"/>
      <c r="I141" s="53">
        <f>'Cubicle Worksheet (2)'!$AG$5</f>
        <v>0</v>
      </c>
      <c r="J141" s="25"/>
      <c r="L141" s="286">
        <f>'Cubicle Worksheet (2)'!$K$4</f>
        <v>0</v>
      </c>
      <c r="M141" s="287"/>
      <c r="N141" s="287"/>
      <c r="O141" s="288"/>
      <c r="P141" s="286">
        <f>'Cubicle Worksheet (2)'!$K$4</f>
        <v>0</v>
      </c>
      <c r="Q141" s="287"/>
      <c r="R141" s="287"/>
      <c r="S141" s="288"/>
    </row>
    <row r="142" spans="1:19" ht="15" customHeight="1">
      <c r="C142" s="51" t="s">
        <v>75</v>
      </c>
      <c r="D142" s="327" t="str">
        <f>'Cubicle Worksheet (2)'!$Q27</f>
        <v xml:space="preserve"> </v>
      </c>
      <c r="E142" s="328"/>
      <c r="F142" s="69" t="str">
        <f>IF('Cubicle Worksheet (2)'!R27="W","widths"," ")</f>
        <v xml:space="preserve"> </v>
      </c>
      <c r="G142" s="69" t="s">
        <v>37</v>
      </c>
      <c r="H142" s="68" t="str">
        <f>'Cubicle Worksheet (2)'!$T27</f>
        <v xml:space="preserve"> </v>
      </c>
      <c r="I142" s="53" t="str">
        <f>+IF('Cubicle Worksheet (2)'!$Q$38=1,"Ship",IF('Cubicle Worksheet (2)'!$Q$38=2,"Install",IF('Cubicle Worksheet (2)'!$Q$38=3,"Deliver",IF('Cubicle Worksheet (2)'!$Q$38=4,"Will Call"))))</f>
        <v>Ship</v>
      </c>
      <c r="J142" s="26"/>
      <c r="L142" s="289" t="str">
        <f>$I$2</f>
        <v>Ship</v>
      </c>
      <c r="M142" s="290"/>
      <c r="N142" s="291">
        <f>'Cubicle Worksheet (2)'!$AG$5</f>
        <v>0</v>
      </c>
      <c r="O142" s="292"/>
      <c r="P142" s="289" t="str">
        <f>$I$2</f>
        <v>Ship</v>
      </c>
      <c r="Q142" s="290"/>
      <c r="R142" s="291">
        <f>'Cubicle Worksheet (2)'!$AG$5</f>
        <v>0</v>
      </c>
      <c r="S142" s="292"/>
    </row>
    <row r="143" spans="1:19" ht="15" customHeight="1">
      <c r="C143" s="51" t="s">
        <v>76</v>
      </c>
      <c r="D143" s="67" t="str">
        <f>IF('Cubicle Worksheet (2)'!$U$9=TRUE,$D142,IF('Cubicle Worksheet (2)'!$U$11=TRUE,$D142,IF('Cubicle Worksheet (2)'!$U$10=TRUE,$D142,IF($I145="RR",$D142+4,$D142))))</f>
        <v xml:space="preserve"> </v>
      </c>
      <c r="E143" s="54" t="s">
        <v>37</v>
      </c>
      <c r="F143" s="55" t="str">
        <f>IF('Cubicle Worksheet (2)'!$U$9=TRUE,($H142-$D149)+4,IF('Cubicle Worksheet (2)'!$U$10=TRUE,$H142+7,IF('Cubicle Worksheet (2)'!$B27&gt;0,($H142-$D149)+4," ")))</f>
        <v xml:space="preserve"> </v>
      </c>
      <c r="G143" s="54"/>
      <c r="H143" s="54"/>
      <c r="I143" s="56"/>
      <c r="L143" s="331" t="str">
        <f>$I147</f>
        <v>P2-12</v>
      </c>
      <c r="M143" s="332"/>
      <c r="N143" s="299" t="s">
        <v>145</v>
      </c>
      <c r="O143" s="300"/>
      <c r="P143" s="331" t="str">
        <f>$I147</f>
        <v>P2-12</v>
      </c>
      <c r="Q143" s="332"/>
      <c r="R143" s="299" t="s">
        <v>146</v>
      </c>
      <c r="S143" s="300"/>
    </row>
    <row r="144" spans="1:19" ht="15" customHeight="1">
      <c r="C144" s="57" t="str">
        <f>IF('Cubicle Worksheet (2)'!$AA$10=TRUE,ROUNDUP('Cubicle Worksheet (2)'!$Q27/'Cubicle Worksheet (2)'!$AA$11,1)," ")</f>
        <v xml:space="preserve"> </v>
      </c>
      <c r="D144" s="69" t="str">
        <f>IF('Cubicle Worksheet (2)'!$U$9=TRUE,"width", IF('Cubicle Worksheet (2)'!$U$11=TRUE,"width",IF('Cubicle Worksheet (2)'!$U$10=TRUE,"width",IF('Cubicle Worksheet (2)'!$T27&gt;104,"width"," "))))</f>
        <v>width</v>
      </c>
      <c r="E144" s="54"/>
      <c r="F144" s="55"/>
      <c r="G144" s="54"/>
      <c r="H144" s="54"/>
      <c r="I144" s="56"/>
      <c r="L144" s="333"/>
      <c r="M144" s="334"/>
      <c r="N144" s="301"/>
      <c r="O144" s="302"/>
      <c r="P144" s="333"/>
      <c r="Q144" s="334"/>
      <c r="R144" s="301"/>
      <c r="S144" s="302"/>
    </row>
    <row r="145" spans="1:19" ht="15" customHeight="1" thickBot="1">
      <c r="C145" s="325">
        <f>'Cubicle Worksheet (2)'!$W27</f>
        <v>0</v>
      </c>
      <c r="D145" s="326"/>
      <c r="E145" s="326"/>
      <c r="F145" s="326"/>
      <c r="G145" s="54"/>
      <c r="H145" s="50" t="str">
        <f>IF('Cubicle Worksheet (2)'!$U$9=TRUE,"Panels","Widths")</f>
        <v>Widths</v>
      </c>
      <c r="I145" s="53" t="str">
        <f>IF('Cubicle Worksheet (2)'!$U$9=TRUE,'Cubicle Worksheet (2)'!$O156, IF('Cubicle Worksheet (2)'!$U$11=TRUE,$D142,IF('Cubicle Worksheet (2)'!$AA$10=TRUE,C144,IF('Cubicle Worksheet (2)'!$U$10=TRUE,$D142,IF('Cubicle Worksheet (2)'!$T27&gt;104,$D142,"RR")))))</f>
        <v xml:space="preserve"> </v>
      </c>
      <c r="L145" s="335"/>
      <c r="M145" s="336"/>
      <c r="N145" s="303"/>
      <c r="O145" s="304"/>
      <c r="P145" s="335"/>
      <c r="Q145" s="336"/>
      <c r="R145" s="303"/>
      <c r="S145" s="304"/>
    </row>
    <row r="146" spans="1:19" ht="15" customHeight="1" thickBot="1">
      <c r="C146" s="59"/>
      <c r="D146" s="58"/>
      <c r="E146" s="54"/>
      <c r="F146" s="55"/>
      <c r="G146" s="54"/>
      <c r="H146" s="55"/>
      <c r="I146" s="56"/>
      <c r="L146" s="75"/>
      <c r="M146" s="70"/>
      <c r="N146" s="71"/>
      <c r="O146" s="74"/>
      <c r="P146" s="71"/>
      <c r="Q146" s="72"/>
      <c r="R146" s="73"/>
      <c r="S146" s="70"/>
    </row>
    <row r="147" spans="1:19" ht="15" customHeight="1">
      <c r="C147" s="52" t="s">
        <v>0</v>
      </c>
      <c r="D147" s="318">
        <f>'Cubicle Worksheet (2)'!$A27</f>
        <v>0</v>
      </c>
      <c r="E147" s="319"/>
      <c r="F147" s="319"/>
      <c r="G147" s="319"/>
      <c r="H147" s="320"/>
      <c r="I147" s="337" t="str">
        <f>'Cubicle Worksheet (2)'!$X27</f>
        <v>P2-12</v>
      </c>
      <c r="L147" s="286">
        <f>'Cubicle Worksheet (2)'!$K$4</f>
        <v>0</v>
      </c>
      <c r="M147" s="287"/>
      <c r="N147" s="287"/>
      <c r="O147" s="288"/>
      <c r="P147" s="286">
        <f>'Cubicle Worksheet (2)'!$K$4</f>
        <v>0</v>
      </c>
      <c r="Q147" s="287"/>
      <c r="R147" s="287"/>
      <c r="S147" s="288"/>
    </row>
    <row r="148" spans="1:19" ht="15" customHeight="1">
      <c r="C148" s="51" t="s">
        <v>141</v>
      </c>
      <c r="D148" s="318" t="str">
        <f>IF('Cubicle Worksheet (2)'!$U$9=TRUE,"Double Snaps",IF('Cubicle Worksheet (2)'!$U$11=TRUE,"Snap Tape"," "))</f>
        <v xml:space="preserve"> </v>
      </c>
      <c r="E148" s="319"/>
      <c r="F148" s="320"/>
      <c r="G148" s="54"/>
      <c r="H148" s="55"/>
      <c r="I148" s="338"/>
      <c r="L148" s="289" t="str">
        <f>$I$2</f>
        <v>Ship</v>
      </c>
      <c r="M148" s="290"/>
      <c r="N148" s="291">
        <f>'Cubicle Worksheet (2)'!$AG$5</f>
        <v>0</v>
      </c>
      <c r="O148" s="292"/>
      <c r="P148" s="289" t="str">
        <f>$I$2</f>
        <v>Ship</v>
      </c>
      <c r="Q148" s="290"/>
      <c r="R148" s="291">
        <f>'Cubicle Worksheet (2)'!$AG$5</f>
        <v>0</v>
      </c>
      <c r="S148" s="292"/>
    </row>
    <row r="149" spans="1:19" ht="15" customHeight="1">
      <c r="C149" s="51" t="s">
        <v>131</v>
      </c>
      <c r="D149" s="329" t="str">
        <f>IF('Cubicle Worksheet (2)'!$U$9=TRUE,'Cubicle Worksheet (2)'!$U27-4,'Cubicle Worksheet (2)'!$U27)</f>
        <v xml:space="preserve"> </v>
      </c>
      <c r="E149" s="330"/>
      <c r="F149" s="62"/>
      <c r="G149" s="63"/>
      <c r="H149" s="64"/>
      <c r="I149" s="338"/>
      <c r="J149" s="28"/>
      <c r="L149" s="331" t="str">
        <f>$I147</f>
        <v>P2-12</v>
      </c>
      <c r="M149" s="332"/>
      <c r="N149" s="299" t="s">
        <v>147</v>
      </c>
      <c r="O149" s="300"/>
      <c r="P149" s="331" t="str">
        <f>$I147</f>
        <v>P2-12</v>
      </c>
      <c r="Q149" s="332"/>
      <c r="R149" s="299" t="s">
        <v>148</v>
      </c>
      <c r="S149" s="300"/>
    </row>
    <row r="150" spans="1:19" ht="15" customHeight="1">
      <c r="C150" s="51" t="s">
        <v>29</v>
      </c>
      <c r="D150" s="318">
        <f>'Cubicle Worksheet (2)'!$S$13</f>
        <v>0</v>
      </c>
      <c r="E150" s="319"/>
      <c r="F150" s="319"/>
      <c r="G150" s="319"/>
      <c r="H150" s="320"/>
      <c r="I150" s="317"/>
      <c r="L150" s="333"/>
      <c r="M150" s="334"/>
      <c r="N150" s="301"/>
      <c r="O150" s="302"/>
      <c r="P150" s="333"/>
      <c r="Q150" s="334"/>
      <c r="R150" s="301"/>
      <c r="S150" s="302"/>
    </row>
    <row r="151" spans="1:19" ht="15" customHeight="1" thickBot="1">
      <c r="C151" s="60"/>
      <c r="D151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51" s="61"/>
      <c r="F151" s="61"/>
      <c r="G151" s="65"/>
      <c r="H151" s="65"/>
      <c r="I151" s="66"/>
      <c r="L151" s="335"/>
      <c r="M151" s="336"/>
      <c r="N151" s="303"/>
      <c r="O151" s="304"/>
      <c r="P151" s="335"/>
      <c r="Q151" s="336"/>
      <c r="R151" s="303"/>
      <c r="S151" s="304"/>
    </row>
    <row r="152" spans="1:19" ht="15" customHeight="1" thickBot="1"/>
    <row r="153" spans="1:19" ht="15" customHeight="1">
      <c r="A153" s="24" t="s">
        <v>89</v>
      </c>
      <c r="B153" s="24" t="s">
        <v>70</v>
      </c>
      <c r="C153" s="51" t="s">
        <v>74</v>
      </c>
      <c r="D153" s="318">
        <f>'Cubicle Worksheet (2)'!$K$4</f>
        <v>0</v>
      </c>
      <c r="E153" s="319"/>
      <c r="F153" s="319"/>
      <c r="G153" s="319"/>
      <c r="H153" s="320"/>
      <c r="I153" s="53">
        <f>'Cubicle Worksheet (2)'!$AG$5</f>
        <v>0</v>
      </c>
      <c r="J153" s="25"/>
      <c r="L153" s="286">
        <f>'Cubicle Worksheet (2)'!$K$4</f>
        <v>0</v>
      </c>
      <c r="M153" s="287"/>
      <c r="N153" s="287"/>
      <c r="O153" s="288"/>
      <c r="P153" s="286">
        <f>'Cubicle Worksheet (2)'!$K$4</f>
        <v>0</v>
      </c>
      <c r="Q153" s="287"/>
      <c r="R153" s="287"/>
      <c r="S153" s="288"/>
    </row>
    <row r="154" spans="1:19" ht="15" customHeight="1">
      <c r="C154" s="51" t="s">
        <v>75</v>
      </c>
      <c r="D154" s="327" t="str">
        <f>'Cubicle Worksheet (2)'!$Q28</f>
        <v xml:space="preserve"> </v>
      </c>
      <c r="E154" s="328"/>
      <c r="F154" s="69" t="str">
        <f>IF('Cubicle Worksheet (2)'!R28="W","widths"," ")</f>
        <v xml:space="preserve"> </v>
      </c>
      <c r="G154" s="69" t="s">
        <v>37</v>
      </c>
      <c r="H154" s="68" t="str">
        <f>'Cubicle Worksheet (2)'!$T28</f>
        <v xml:space="preserve"> </v>
      </c>
      <c r="I154" s="53" t="str">
        <f>+IF('Cubicle Worksheet (2)'!$Q$38=1,"Ship",IF('Cubicle Worksheet (2)'!$Q$38=2,"Install",IF('Cubicle Worksheet (2)'!$Q$38=3,"Deliver",IF('Cubicle Worksheet (2)'!$Q$38=4,"Will Call"))))</f>
        <v>Ship</v>
      </c>
      <c r="J154" s="26"/>
      <c r="L154" s="289" t="str">
        <f>$I$2</f>
        <v>Ship</v>
      </c>
      <c r="M154" s="290"/>
      <c r="N154" s="291">
        <f>'Cubicle Worksheet (2)'!$AG$5</f>
        <v>0</v>
      </c>
      <c r="O154" s="292"/>
      <c r="P154" s="289" t="str">
        <f>$I$2</f>
        <v>Ship</v>
      </c>
      <c r="Q154" s="290"/>
      <c r="R154" s="291">
        <f>'Cubicle Worksheet (2)'!$AG$5</f>
        <v>0</v>
      </c>
      <c r="S154" s="292"/>
    </row>
    <row r="155" spans="1:19" ht="15" customHeight="1">
      <c r="C155" s="51" t="s">
        <v>76</v>
      </c>
      <c r="D155" s="67" t="str">
        <f>IF('Cubicle Worksheet (2)'!$U$9=TRUE,$D154,IF('Cubicle Worksheet (2)'!$U$11=TRUE,$D154,IF('Cubicle Worksheet (2)'!$U$10=TRUE,$D154,IF($I157="RR",$D154+4,$D154))))</f>
        <v xml:space="preserve"> </v>
      </c>
      <c r="E155" s="54" t="s">
        <v>37</v>
      </c>
      <c r="F155" s="55" t="str">
        <f>IF('Cubicle Worksheet (2)'!$U$9=TRUE,($H154-$D161)+4,IF('Cubicle Worksheet (2)'!$U$10=TRUE,$H154+7,IF('Cubicle Worksheet (2)'!$B28&gt;0,($H154-$D161)+4," ")))</f>
        <v xml:space="preserve"> </v>
      </c>
      <c r="G155" s="54"/>
      <c r="H155" s="54"/>
      <c r="I155" s="56"/>
      <c r="L155" s="331" t="str">
        <f>$I159</f>
        <v>P2-13</v>
      </c>
      <c r="M155" s="332"/>
      <c r="N155" s="299" t="s">
        <v>145</v>
      </c>
      <c r="O155" s="300"/>
      <c r="P155" s="331" t="str">
        <f>$I159</f>
        <v>P2-13</v>
      </c>
      <c r="Q155" s="332"/>
      <c r="R155" s="299" t="s">
        <v>146</v>
      </c>
      <c r="S155" s="300"/>
    </row>
    <row r="156" spans="1:19" ht="15" customHeight="1">
      <c r="C156" s="57" t="str">
        <f>IF('Cubicle Worksheet (2)'!$AA$10=TRUE,ROUNDUP('Cubicle Worksheet (2)'!$Q28/'Cubicle Worksheet (2)'!$AA$11,1)," ")</f>
        <v xml:space="preserve"> </v>
      </c>
      <c r="D156" s="69" t="str">
        <f>IF('Cubicle Worksheet (2)'!$U$9=TRUE,"width", IF('Cubicle Worksheet (2)'!$U$11=TRUE,"width",IF('Cubicle Worksheet (2)'!$U$10=TRUE,"width",IF('Cubicle Worksheet (2)'!$T28&gt;104,"width"," "))))</f>
        <v>width</v>
      </c>
      <c r="E156" s="54"/>
      <c r="F156" s="55"/>
      <c r="G156" s="54"/>
      <c r="H156" s="54"/>
      <c r="I156" s="56"/>
      <c r="L156" s="333"/>
      <c r="M156" s="334"/>
      <c r="N156" s="301"/>
      <c r="O156" s="302"/>
      <c r="P156" s="333"/>
      <c r="Q156" s="334"/>
      <c r="R156" s="301"/>
      <c r="S156" s="302"/>
    </row>
    <row r="157" spans="1:19" ht="15" customHeight="1" thickBot="1">
      <c r="C157" s="325">
        <f>'Cubicle Worksheet (2)'!$W28</f>
        <v>0</v>
      </c>
      <c r="D157" s="326"/>
      <c r="E157" s="326"/>
      <c r="F157" s="326"/>
      <c r="G157" s="54"/>
      <c r="H157" s="50" t="str">
        <f>IF('Cubicle Worksheet (2)'!$U$9=TRUE,"Panels","Widths")</f>
        <v>Widths</v>
      </c>
      <c r="I157" s="53" t="str">
        <f>IF('Cubicle Worksheet (2)'!$U$9=TRUE,'Cubicle Worksheet (2)'!$O168, IF('Cubicle Worksheet (2)'!$U$11=TRUE,$D154,IF('Cubicle Worksheet (2)'!$AA$10=TRUE,C156,IF('Cubicle Worksheet (2)'!$U$10=TRUE,$D154,IF('Cubicle Worksheet (2)'!$T28&gt;104,$D154,"RR")))))</f>
        <v xml:space="preserve"> </v>
      </c>
      <c r="L157" s="335"/>
      <c r="M157" s="336"/>
      <c r="N157" s="303"/>
      <c r="O157" s="304"/>
      <c r="P157" s="335"/>
      <c r="Q157" s="336"/>
      <c r="R157" s="303"/>
      <c r="S157" s="304"/>
    </row>
    <row r="158" spans="1:19" ht="15" customHeight="1" thickBot="1">
      <c r="C158" s="59"/>
      <c r="D158" s="58"/>
      <c r="E158" s="54"/>
      <c r="F158" s="55"/>
      <c r="G158" s="54"/>
      <c r="H158" s="55"/>
      <c r="I158" s="56"/>
      <c r="L158" s="75"/>
      <c r="M158" s="70"/>
      <c r="N158" s="71"/>
      <c r="O158" s="74"/>
      <c r="P158" s="71"/>
      <c r="Q158" s="72"/>
      <c r="R158" s="73"/>
      <c r="S158" s="70"/>
    </row>
    <row r="159" spans="1:19" ht="15" customHeight="1">
      <c r="C159" s="52" t="s">
        <v>0</v>
      </c>
      <c r="D159" s="318">
        <f>'Cubicle Worksheet (2)'!$A28</f>
        <v>0</v>
      </c>
      <c r="E159" s="319"/>
      <c r="F159" s="319"/>
      <c r="G159" s="319"/>
      <c r="H159" s="320"/>
      <c r="I159" s="337" t="str">
        <f>'Cubicle Worksheet (2)'!$X28</f>
        <v>P2-13</v>
      </c>
      <c r="L159" s="286">
        <f>'Cubicle Worksheet (2)'!$K$4</f>
        <v>0</v>
      </c>
      <c r="M159" s="287"/>
      <c r="N159" s="287"/>
      <c r="O159" s="288"/>
      <c r="P159" s="286">
        <f>'Cubicle Worksheet (2)'!$K$4</f>
        <v>0</v>
      </c>
      <c r="Q159" s="287"/>
      <c r="R159" s="287"/>
      <c r="S159" s="288"/>
    </row>
    <row r="160" spans="1:19" ht="15" customHeight="1">
      <c r="C160" s="51" t="s">
        <v>141</v>
      </c>
      <c r="D160" s="318" t="str">
        <f>IF('Cubicle Worksheet (2)'!$U$9=TRUE,"Double Snaps",IF('Cubicle Worksheet (2)'!$U$11=TRUE,"Snap Tape"," "))</f>
        <v xml:space="preserve"> </v>
      </c>
      <c r="E160" s="319"/>
      <c r="F160" s="320"/>
      <c r="G160" s="54"/>
      <c r="H160" s="55"/>
      <c r="I160" s="338"/>
      <c r="L160" s="289" t="str">
        <f>$I$2</f>
        <v>Ship</v>
      </c>
      <c r="M160" s="290"/>
      <c r="N160" s="291">
        <f>'Cubicle Worksheet (2)'!$AG$5</f>
        <v>0</v>
      </c>
      <c r="O160" s="292"/>
      <c r="P160" s="289" t="str">
        <f>$I$2</f>
        <v>Ship</v>
      </c>
      <c r="Q160" s="290"/>
      <c r="R160" s="291">
        <f>'Cubicle Worksheet (2)'!$AG$5</f>
        <v>0</v>
      </c>
      <c r="S160" s="292"/>
    </row>
    <row r="161" spans="1:19" ht="15" customHeight="1">
      <c r="C161" s="51" t="s">
        <v>131</v>
      </c>
      <c r="D161" s="329" t="str">
        <f>IF('Cubicle Worksheet (2)'!$U$9=TRUE,'Cubicle Worksheet (2)'!$U28-4,'Cubicle Worksheet (2)'!$U28)</f>
        <v xml:space="preserve"> </v>
      </c>
      <c r="E161" s="330"/>
      <c r="F161" s="62"/>
      <c r="G161" s="63"/>
      <c r="H161" s="64"/>
      <c r="I161" s="338"/>
      <c r="J161" s="28"/>
      <c r="L161" s="331" t="str">
        <f>$I159</f>
        <v>P2-13</v>
      </c>
      <c r="M161" s="332"/>
      <c r="N161" s="299" t="s">
        <v>147</v>
      </c>
      <c r="O161" s="300"/>
      <c r="P161" s="331" t="str">
        <f>$I159</f>
        <v>P2-13</v>
      </c>
      <c r="Q161" s="332"/>
      <c r="R161" s="299" t="s">
        <v>148</v>
      </c>
      <c r="S161" s="300"/>
    </row>
    <row r="162" spans="1:19" ht="15" customHeight="1">
      <c r="C162" s="51" t="s">
        <v>29</v>
      </c>
      <c r="D162" s="318">
        <f>'Cubicle Worksheet (2)'!$S$13</f>
        <v>0</v>
      </c>
      <c r="E162" s="319"/>
      <c r="F162" s="319"/>
      <c r="G162" s="319"/>
      <c r="H162" s="320"/>
      <c r="I162" s="317"/>
      <c r="L162" s="333"/>
      <c r="M162" s="334"/>
      <c r="N162" s="301"/>
      <c r="O162" s="302"/>
      <c r="P162" s="333"/>
      <c r="Q162" s="334"/>
      <c r="R162" s="301"/>
      <c r="S162" s="302"/>
    </row>
    <row r="163" spans="1:19" ht="15" customHeight="1" thickBot="1">
      <c r="C163" s="60"/>
      <c r="D163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63" s="61"/>
      <c r="F163" s="61"/>
      <c r="G163" s="65"/>
      <c r="H163" s="65"/>
      <c r="I163" s="66"/>
      <c r="L163" s="335"/>
      <c r="M163" s="336"/>
      <c r="N163" s="303"/>
      <c r="O163" s="304"/>
      <c r="P163" s="335"/>
      <c r="Q163" s="336"/>
      <c r="R163" s="303"/>
      <c r="S163" s="304"/>
    </row>
    <row r="164" spans="1:19" ht="15" customHeight="1"/>
    <row r="165" spans="1:19" ht="15" customHeight="1" thickBot="1"/>
    <row r="166" spans="1:19" ht="15" customHeight="1">
      <c r="A166" s="24" t="s">
        <v>90</v>
      </c>
      <c r="B166" s="24" t="s">
        <v>71</v>
      </c>
      <c r="C166" s="51" t="s">
        <v>74</v>
      </c>
      <c r="D166" s="318">
        <f>'Cubicle Worksheet (2)'!$K$4</f>
        <v>0</v>
      </c>
      <c r="E166" s="319"/>
      <c r="F166" s="319"/>
      <c r="G166" s="319"/>
      <c r="H166" s="320"/>
      <c r="I166" s="53">
        <f>'Cubicle Worksheet (2)'!$AG$5</f>
        <v>0</v>
      </c>
      <c r="J166" s="25"/>
      <c r="L166" s="286">
        <f>'Cubicle Worksheet (2)'!$K$4</f>
        <v>0</v>
      </c>
      <c r="M166" s="287"/>
      <c r="N166" s="287"/>
      <c r="O166" s="288"/>
      <c r="P166" s="286">
        <f>'Cubicle Worksheet (2)'!$K$4</f>
        <v>0</v>
      </c>
      <c r="Q166" s="287"/>
      <c r="R166" s="287"/>
      <c r="S166" s="288"/>
    </row>
    <row r="167" spans="1:19" ht="15" customHeight="1">
      <c r="C167" s="51" t="s">
        <v>75</v>
      </c>
      <c r="D167" s="327" t="str">
        <f>'Cubicle Worksheet (2)'!$Q29</f>
        <v xml:space="preserve"> </v>
      </c>
      <c r="E167" s="328"/>
      <c r="F167" s="69" t="str">
        <f>IF('Cubicle Worksheet (2)'!R29="W","widths"," ")</f>
        <v xml:space="preserve"> </v>
      </c>
      <c r="G167" s="69" t="s">
        <v>37</v>
      </c>
      <c r="H167" s="68" t="str">
        <f>'Cubicle Worksheet (2)'!$T29</f>
        <v xml:space="preserve"> </v>
      </c>
      <c r="I167" s="53" t="str">
        <f>+IF('Cubicle Worksheet (2)'!$Q$38=1,"Ship",IF('Cubicle Worksheet (2)'!$Q$38=2,"Install",IF('Cubicle Worksheet (2)'!$Q$38=3,"Deliver",IF('Cubicle Worksheet (2)'!$Q$38=4,"Will Call"))))</f>
        <v>Ship</v>
      </c>
      <c r="J167" s="26"/>
      <c r="L167" s="289" t="str">
        <f>$I$2</f>
        <v>Ship</v>
      </c>
      <c r="M167" s="290"/>
      <c r="N167" s="291">
        <f>'Cubicle Worksheet (2)'!$AG$5</f>
        <v>0</v>
      </c>
      <c r="O167" s="292"/>
      <c r="P167" s="289" t="str">
        <f>$I$2</f>
        <v>Ship</v>
      </c>
      <c r="Q167" s="290"/>
      <c r="R167" s="291">
        <f>'Cubicle Worksheet (2)'!$AG$5</f>
        <v>0</v>
      </c>
      <c r="S167" s="292"/>
    </row>
    <row r="168" spans="1:19" ht="15" customHeight="1">
      <c r="C168" s="51" t="s">
        <v>76</v>
      </c>
      <c r="D168" s="67" t="str">
        <f>IF('Cubicle Worksheet (2)'!$U$9=TRUE,$D167,IF('Cubicle Worksheet (2)'!$U$11=TRUE,$D167,IF('Cubicle Worksheet (2)'!$U$10=TRUE,$D167,IF($I170="RR",$D167+4,$D167))))</f>
        <v xml:space="preserve"> </v>
      </c>
      <c r="E168" s="54" t="s">
        <v>37</v>
      </c>
      <c r="F168" s="55" t="str">
        <f>IF('Cubicle Worksheet (2)'!$U$9=TRUE,($H167-$D174)+4,IF('Cubicle Worksheet (2)'!$U$10=TRUE,$H167+7,IF('Cubicle Worksheet (2)'!$B29&gt;0,($H167-$D174)+4," ")))</f>
        <v xml:space="preserve"> </v>
      </c>
      <c r="G168" s="54"/>
      <c r="H168" s="54"/>
      <c r="I168" s="56"/>
      <c r="L168" s="331" t="str">
        <f>$I172</f>
        <v>P2-14</v>
      </c>
      <c r="M168" s="332"/>
      <c r="N168" s="299" t="s">
        <v>145</v>
      </c>
      <c r="O168" s="300"/>
      <c r="P168" s="331" t="str">
        <f>$I172</f>
        <v>P2-14</v>
      </c>
      <c r="Q168" s="332"/>
      <c r="R168" s="299" t="s">
        <v>146</v>
      </c>
      <c r="S168" s="300"/>
    </row>
    <row r="169" spans="1:19" ht="15" customHeight="1">
      <c r="C169" s="57" t="str">
        <f>IF('Cubicle Worksheet (2)'!$AA$10=TRUE,ROUNDUP('Cubicle Worksheet (2)'!$Q29/'Cubicle Worksheet (2)'!$AA$11,1)," ")</f>
        <v xml:space="preserve"> </v>
      </c>
      <c r="D169" s="69" t="str">
        <f>IF('Cubicle Worksheet (2)'!$U$9=TRUE,"width", IF('Cubicle Worksheet (2)'!$U$11=TRUE,"width",IF('Cubicle Worksheet (2)'!$U$10=TRUE,"width",IF('Cubicle Worksheet (2)'!$T29&gt;104,"width"," "))))</f>
        <v>width</v>
      </c>
      <c r="E169" s="54"/>
      <c r="F169" s="55"/>
      <c r="G169" s="54"/>
      <c r="H169" s="54"/>
      <c r="I169" s="56"/>
      <c r="L169" s="333"/>
      <c r="M169" s="334"/>
      <c r="N169" s="301"/>
      <c r="O169" s="302"/>
      <c r="P169" s="333"/>
      <c r="Q169" s="334"/>
      <c r="R169" s="301"/>
      <c r="S169" s="302"/>
    </row>
    <row r="170" spans="1:19" ht="15" customHeight="1" thickBot="1">
      <c r="C170" s="325">
        <f>'Cubicle Worksheet (2)'!$W29</f>
        <v>0</v>
      </c>
      <c r="D170" s="326"/>
      <c r="E170" s="326"/>
      <c r="F170" s="326"/>
      <c r="G170" s="54"/>
      <c r="H170" s="50" t="str">
        <f>IF('Cubicle Worksheet (2)'!$U$9=TRUE,"Panels","Widths")</f>
        <v>Widths</v>
      </c>
      <c r="I170" s="53" t="str">
        <f>IF('Cubicle Worksheet (2)'!$U$9=TRUE,'Cubicle Worksheet (2)'!$O181, IF('Cubicle Worksheet (2)'!$U$11=TRUE,$D167,IF('Cubicle Worksheet (2)'!$AA$10=TRUE,C169,IF('Cubicle Worksheet (2)'!$U$10=TRUE,$D167,IF('Cubicle Worksheet (2)'!$T29&gt;104,$D167,"RR")))))</f>
        <v xml:space="preserve"> </v>
      </c>
      <c r="L170" s="335"/>
      <c r="M170" s="336"/>
      <c r="N170" s="303"/>
      <c r="O170" s="304"/>
      <c r="P170" s="335"/>
      <c r="Q170" s="336"/>
      <c r="R170" s="303"/>
      <c r="S170" s="304"/>
    </row>
    <row r="171" spans="1:19" ht="15" customHeight="1" thickBot="1">
      <c r="C171" s="59"/>
      <c r="D171" s="58"/>
      <c r="E171" s="54"/>
      <c r="F171" s="55"/>
      <c r="G171" s="54"/>
      <c r="H171" s="55"/>
      <c r="I171" s="56"/>
      <c r="L171" s="75"/>
      <c r="M171" s="70"/>
      <c r="N171" s="71"/>
      <c r="O171" s="74"/>
      <c r="P171" s="71"/>
      <c r="Q171" s="72"/>
      <c r="R171" s="73"/>
      <c r="S171" s="70"/>
    </row>
    <row r="172" spans="1:19" ht="15" customHeight="1">
      <c r="C172" s="52" t="s">
        <v>0</v>
      </c>
      <c r="D172" s="318">
        <f>'Cubicle Worksheet (2)'!$A29</f>
        <v>0</v>
      </c>
      <c r="E172" s="319"/>
      <c r="F172" s="319"/>
      <c r="G172" s="319"/>
      <c r="H172" s="320"/>
      <c r="I172" s="337" t="str">
        <f>'Cubicle Worksheet (2)'!$X29</f>
        <v>P2-14</v>
      </c>
      <c r="L172" s="286">
        <f>'Cubicle Worksheet (2)'!$K$4</f>
        <v>0</v>
      </c>
      <c r="M172" s="287"/>
      <c r="N172" s="287"/>
      <c r="O172" s="288"/>
      <c r="P172" s="286">
        <f>'Cubicle Worksheet (2)'!$K$4</f>
        <v>0</v>
      </c>
      <c r="Q172" s="287"/>
      <c r="R172" s="287"/>
      <c r="S172" s="288"/>
    </row>
    <row r="173" spans="1:19" ht="15" customHeight="1">
      <c r="C173" s="51" t="s">
        <v>141</v>
      </c>
      <c r="D173" s="318" t="str">
        <f>IF('Cubicle Worksheet (2)'!$U$9=TRUE,"Double Snaps",IF('Cubicle Worksheet (2)'!$U$11=TRUE,"Snap Tape"," "))</f>
        <v xml:space="preserve"> </v>
      </c>
      <c r="E173" s="319"/>
      <c r="F173" s="320"/>
      <c r="G173" s="54"/>
      <c r="H173" s="55"/>
      <c r="I173" s="338"/>
      <c r="L173" s="289" t="str">
        <f>$I$2</f>
        <v>Ship</v>
      </c>
      <c r="M173" s="290"/>
      <c r="N173" s="291">
        <f>'Cubicle Worksheet (2)'!$AG$5</f>
        <v>0</v>
      </c>
      <c r="O173" s="292"/>
      <c r="P173" s="289" t="str">
        <f>$I$2</f>
        <v>Ship</v>
      </c>
      <c r="Q173" s="290"/>
      <c r="R173" s="291">
        <f>'Cubicle Worksheet (2)'!$AG$5</f>
        <v>0</v>
      </c>
      <c r="S173" s="292"/>
    </row>
    <row r="174" spans="1:19" ht="15" customHeight="1">
      <c r="C174" s="51" t="s">
        <v>131</v>
      </c>
      <c r="D174" s="329" t="str">
        <f>IF('Cubicle Worksheet (2)'!$U$9=TRUE,'Cubicle Worksheet (2)'!$U29-4,'Cubicle Worksheet (2)'!$U29)</f>
        <v xml:space="preserve"> </v>
      </c>
      <c r="E174" s="330"/>
      <c r="F174" s="62"/>
      <c r="G174" s="63"/>
      <c r="H174" s="64"/>
      <c r="I174" s="338"/>
      <c r="J174" s="28"/>
      <c r="L174" s="331" t="str">
        <f>$I172</f>
        <v>P2-14</v>
      </c>
      <c r="M174" s="332"/>
      <c r="N174" s="299" t="s">
        <v>147</v>
      </c>
      <c r="O174" s="300"/>
      <c r="P174" s="331" t="str">
        <f>$I172</f>
        <v>P2-14</v>
      </c>
      <c r="Q174" s="332"/>
      <c r="R174" s="299" t="s">
        <v>148</v>
      </c>
      <c r="S174" s="300"/>
    </row>
    <row r="175" spans="1:19" ht="15" customHeight="1">
      <c r="C175" s="51" t="s">
        <v>29</v>
      </c>
      <c r="D175" s="318">
        <f>'Cubicle Worksheet (2)'!$S$13</f>
        <v>0</v>
      </c>
      <c r="E175" s="319"/>
      <c r="F175" s="319"/>
      <c r="G175" s="319"/>
      <c r="H175" s="320"/>
      <c r="I175" s="317"/>
      <c r="L175" s="333"/>
      <c r="M175" s="334"/>
      <c r="N175" s="301"/>
      <c r="O175" s="302"/>
      <c r="P175" s="333"/>
      <c r="Q175" s="334"/>
      <c r="R175" s="301"/>
      <c r="S175" s="302"/>
    </row>
    <row r="176" spans="1:19" ht="15" customHeight="1" thickBot="1">
      <c r="C176" s="60"/>
      <c r="D176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76" s="61"/>
      <c r="F176" s="61"/>
      <c r="G176" s="65"/>
      <c r="H176" s="65"/>
      <c r="I176" s="66"/>
      <c r="L176" s="335"/>
      <c r="M176" s="336"/>
      <c r="N176" s="303"/>
      <c r="O176" s="304"/>
      <c r="P176" s="335"/>
      <c r="Q176" s="336"/>
      <c r="R176" s="303"/>
      <c r="S176" s="304"/>
    </row>
    <row r="177" spans="1:19" ht="15" customHeight="1"/>
    <row r="178" spans="1:19" ht="15" customHeight="1" thickBot="1"/>
    <row r="179" spans="1:19" ht="15" customHeight="1">
      <c r="A179" s="24" t="s">
        <v>91</v>
      </c>
      <c r="B179" s="24" t="s">
        <v>72</v>
      </c>
      <c r="C179" s="51" t="s">
        <v>74</v>
      </c>
      <c r="D179" s="318">
        <f>'Cubicle Worksheet (2)'!$K$4</f>
        <v>0</v>
      </c>
      <c r="E179" s="319"/>
      <c r="F179" s="319"/>
      <c r="G179" s="319"/>
      <c r="H179" s="320"/>
      <c r="I179" s="53">
        <f>'Cubicle Worksheet (2)'!$AG$5</f>
        <v>0</v>
      </c>
      <c r="J179" s="25"/>
      <c r="L179" s="286">
        <f>'Cubicle Worksheet (2)'!$K$4</f>
        <v>0</v>
      </c>
      <c r="M179" s="287"/>
      <c r="N179" s="287"/>
      <c r="O179" s="288"/>
      <c r="P179" s="286">
        <f>'Cubicle Worksheet (2)'!$K$4</f>
        <v>0</v>
      </c>
      <c r="Q179" s="287"/>
      <c r="R179" s="287"/>
      <c r="S179" s="288"/>
    </row>
    <row r="180" spans="1:19" ht="15" customHeight="1">
      <c r="C180" s="51" t="s">
        <v>75</v>
      </c>
      <c r="D180" s="327" t="str">
        <f>'Cubicle Worksheet (2)'!$Q30</f>
        <v xml:space="preserve"> </v>
      </c>
      <c r="E180" s="328"/>
      <c r="F180" s="69" t="str">
        <f>IF('Cubicle Worksheet (2)'!R30="W","widths"," ")</f>
        <v xml:space="preserve"> </v>
      </c>
      <c r="G180" s="69" t="s">
        <v>37</v>
      </c>
      <c r="H180" s="68" t="str">
        <f>'Cubicle Worksheet (2)'!$T30</f>
        <v xml:space="preserve"> </v>
      </c>
      <c r="I180" s="53" t="str">
        <f>+IF('Cubicle Worksheet (2)'!$Q$38=1,"Ship",IF('Cubicle Worksheet (2)'!$Q$38=2,"Install",IF('Cubicle Worksheet (2)'!$Q$38=3,"Deliver",IF('Cubicle Worksheet (2)'!$Q$38=4,"Will Call"))))</f>
        <v>Ship</v>
      </c>
      <c r="J180" s="26"/>
      <c r="L180" s="289" t="str">
        <f>$I$2</f>
        <v>Ship</v>
      </c>
      <c r="M180" s="290"/>
      <c r="N180" s="291">
        <f>'Cubicle Worksheet (2)'!$AG$5</f>
        <v>0</v>
      </c>
      <c r="O180" s="292"/>
      <c r="P180" s="289" t="str">
        <f>$I$2</f>
        <v>Ship</v>
      </c>
      <c r="Q180" s="290"/>
      <c r="R180" s="291">
        <f>'Cubicle Worksheet (2)'!$AG$5</f>
        <v>0</v>
      </c>
      <c r="S180" s="292"/>
    </row>
    <row r="181" spans="1:19" ht="15" customHeight="1">
      <c r="C181" s="51" t="s">
        <v>76</v>
      </c>
      <c r="D181" s="67" t="str">
        <f>IF('Cubicle Worksheet (2)'!$U$9=TRUE,$D180,IF('Cubicle Worksheet (2)'!$U$11=TRUE,$D180,IF('Cubicle Worksheet (2)'!$U$10=TRUE,$D180,IF($I183="RR",$D180+4,$D180))))</f>
        <v xml:space="preserve"> </v>
      </c>
      <c r="E181" s="54" t="s">
        <v>37</v>
      </c>
      <c r="F181" s="55" t="str">
        <f>IF('Cubicle Worksheet (2)'!$U$9=TRUE,($H180-$D187)+4,IF('Cubicle Worksheet (2)'!$U$10=TRUE,$H180+7,IF('Cubicle Worksheet (2)'!$B30&gt;0,($H180-$D187)+4," ")))</f>
        <v xml:space="preserve"> </v>
      </c>
      <c r="G181" s="54"/>
      <c r="H181" s="54"/>
      <c r="I181" s="56"/>
      <c r="L181" s="331" t="str">
        <f>$I185</f>
        <v>P2-15</v>
      </c>
      <c r="M181" s="332"/>
      <c r="N181" s="299" t="s">
        <v>145</v>
      </c>
      <c r="O181" s="300"/>
      <c r="P181" s="331" t="str">
        <f>$I185</f>
        <v>P2-15</v>
      </c>
      <c r="Q181" s="332"/>
      <c r="R181" s="299" t="s">
        <v>146</v>
      </c>
      <c r="S181" s="300"/>
    </row>
    <row r="182" spans="1:19" ht="15" customHeight="1">
      <c r="C182" s="57" t="str">
        <f>IF('Cubicle Worksheet (2)'!$AA$10=TRUE,ROUNDUP('Cubicle Worksheet (2)'!$Q30/'Cubicle Worksheet (2)'!$AA$11,1)," ")</f>
        <v xml:space="preserve"> </v>
      </c>
      <c r="D182" s="69" t="str">
        <f>IF('Cubicle Worksheet (2)'!$U$9=TRUE,"width", IF('Cubicle Worksheet (2)'!$U$11=TRUE,"width",IF('Cubicle Worksheet (2)'!$U$10=TRUE,"width",IF('Cubicle Worksheet (2)'!$T30&gt;104,"width"," "))))</f>
        <v>width</v>
      </c>
      <c r="E182" s="54"/>
      <c r="F182" s="55"/>
      <c r="G182" s="54"/>
      <c r="H182" s="54"/>
      <c r="I182" s="56"/>
      <c r="L182" s="333"/>
      <c r="M182" s="334"/>
      <c r="N182" s="301"/>
      <c r="O182" s="302"/>
      <c r="P182" s="333"/>
      <c r="Q182" s="334"/>
      <c r="R182" s="301"/>
      <c r="S182" s="302"/>
    </row>
    <row r="183" spans="1:19" ht="15" customHeight="1" thickBot="1">
      <c r="C183" s="325">
        <f>'Cubicle Worksheet (2)'!$W30</f>
        <v>0</v>
      </c>
      <c r="D183" s="326"/>
      <c r="E183" s="326"/>
      <c r="F183" s="326"/>
      <c r="G183" s="54"/>
      <c r="H183" s="50" t="str">
        <f>IF('Cubicle Worksheet (2)'!$U$9=TRUE,"Panels","Widths")</f>
        <v>Widths</v>
      </c>
      <c r="I183" s="53" t="str">
        <f>IF('Cubicle Worksheet (2)'!$U$9=TRUE,'Cubicle Worksheet (2)'!$O194, IF('Cubicle Worksheet (2)'!$U$11=TRUE,$D180,IF('Cubicle Worksheet (2)'!$AA$10=TRUE,C182,IF('Cubicle Worksheet (2)'!$U$10=TRUE,$D180,IF('Cubicle Worksheet (2)'!$T30&gt;104,$D180,"RR")))))</f>
        <v xml:space="preserve"> </v>
      </c>
      <c r="L183" s="335"/>
      <c r="M183" s="336"/>
      <c r="N183" s="303"/>
      <c r="O183" s="304"/>
      <c r="P183" s="335"/>
      <c r="Q183" s="336"/>
      <c r="R183" s="303"/>
      <c r="S183" s="304"/>
    </row>
    <row r="184" spans="1:19" ht="15" customHeight="1" thickBot="1">
      <c r="C184" s="59"/>
      <c r="D184" s="58"/>
      <c r="E184" s="54"/>
      <c r="F184" s="55"/>
      <c r="G184" s="54"/>
      <c r="H184" s="55"/>
      <c r="I184" s="56"/>
      <c r="L184" s="75"/>
      <c r="M184" s="70"/>
      <c r="N184" s="71"/>
      <c r="O184" s="74"/>
      <c r="P184" s="71"/>
      <c r="Q184" s="72"/>
      <c r="R184" s="73"/>
      <c r="S184" s="70"/>
    </row>
    <row r="185" spans="1:19" ht="15" customHeight="1">
      <c r="C185" s="52" t="s">
        <v>0</v>
      </c>
      <c r="D185" s="318">
        <f>'Cubicle Worksheet (2)'!$A30</f>
        <v>0</v>
      </c>
      <c r="E185" s="319"/>
      <c r="F185" s="319"/>
      <c r="G185" s="319"/>
      <c r="H185" s="320"/>
      <c r="I185" s="337" t="str">
        <f>'Cubicle Worksheet (2)'!$X30</f>
        <v>P2-15</v>
      </c>
      <c r="L185" s="286">
        <f>'Cubicle Worksheet (2)'!$K$4</f>
        <v>0</v>
      </c>
      <c r="M185" s="287"/>
      <c r="N185" s="287"/>
      <c r="O185" s="288"/>
      <c r="P185" s="286">
        <f>'Cubicle Worksheet (2)'!$K$4</f>
        <v>0</v>
      </c>
      <c r="Q185" s="287"/>
      <c r="R185" s="287"/>
      <c r="S185" s="288"/>
    </row>
    <row r="186" spans="1:19" ht="15" customHeight="1">
      <c r="C186" s="51" t="s">
        <v>141</v>
      </c>
      <c r="D186" s="318" t="str">
        <f>IF('Cubicle Worksheet (2)'!$U$9=TRUE,"Double Snaps",IF('Cubicle Worksheet (2)'!$U$11=TRUE,"Snap Tape"," "))</f>
        <v xml:space="preserve"> </v>
      </c>
      <c r="E186" s="319"/>
      <c r="F186" s="320"/>
      <c r="G186" s="54"/>
      <c r="H186" s="55"/>
      <c r="I186" s="338"/>
      <c r="L186" s="289" t="str">
        <f>$I$2</f>
        <v>Ship</v>
      </c>
      <c r="M186" s="290"/>
      <c r="N186" s="291">
        <f>'Cubicle Worksheet (2)'!$AG$5</f>
        <v>0</v>
      </c>
      <c r="O186" s="292"/>
      <c r="P186" s="289" t="str">
        <f>$I$2</f>
        <v>Ship</v>
      </c>
      <c r="Q186" s="290"/>
      <c r="R186" s="291">
        <f>'Cubicle Worksheet (2)'!$AG$5</f>
        <v>0</v>
      </c>
      <c r="S186" s="292"/>
    </row>
    <row r="187" spans="1:19" ht="15" customHeight="1">
      <c r="C187" s="51" t="s">
        <v>131</v>
      </c>
      <c r="D187" s="329" t="str">
        <f>IF('Cubicle Worksheet (2)'!$U$9=TRUE,'Cubicle Worksheet (2)'!$U30-4,'Cubicle Worksheet (2)'!$U30)</f>
        <v xml:space="preserve"> </v>
      </c>
      <c r="E187" s="330"/>
      <c r="F187" s="62"/>
      <c r="G187" s="63"/>
      <c r="H187" s="64"/>
      <c r="I187" s="338"/>
      <c r="J187" s="28"/>
      <c r="L187" s="331" t="str">
        <f>$I185</f>
        <v>P2-15</v>
      </c>
      <c r="M187" s="332"/>
      <c r="N187" s="299" t="s">
        <v>147</v>
      </c>
      <c r="O187" s="300"/>
      <c r="P187" s="331" t="str">
        <f>$I185</f>
        <v>P2-15</v>
      </c>
      <c r="Q187" s="332"/>
      <c r="R187" s="299" t="s">
        <v>148</v>
      </c>
      <c r="S187" s="300"/>
    </row>
    <row r="188" spans="1:19" ht="15" customHeight="1">
      <c r="C188" s="51" t="s">
        <v>29</v>
      </c>
      <c r="D188" s="318">
        <f>'Cubicle Worksheet (2)'!$S$13</f>
        <v>0</v>
      </c>
      <c r="E188" s="319"/>
      <c r="F188" s="319"/>
      <c r="G188" s="319"/>
      <c r="H188" s="320"/>
      <c r="I188" s="317"/>
      <c r="L188" s="333"/>
      <c r="M188" s="334"/>
      <c r="N188" s="301"/>
      <c r="O188" s="302"/>
      <c r="P188" s="333"/>
      <c r="Q188" s="334"/>
      <c r="R188" s="301"/>
      <c r="S188" s="302"/>
    </row>
    <row r="189" spans="1:19" ht="15" customHeight="1" thickBot="1">
      <c r="C189" s="60"/>
      <c r="D189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189" s="61"/>
      <c r="F189" s="61"/>
      <c r="G189" s="65"/>
      <c r="H189" s="65"/>
      <c r="I189" s="66"/>
      <c r="L189" s="335"/>
      <c r="M189" s="336"/>
      <c r="N189" s="303"/>
      <c r="O189" s="304"/>
      <c r="P189" s="335"/>
      <c r="Q189" s="336"/>
      <c r="R189" s="303"/>
      <c r="S189" s="304"/>
    </row>
    <row r="190" spans="1:19" ht="15" customHeight="1"/>
    <row r="191" spans="1:19" ht="15" customHeight="1" thickBot="1">
      <c r="O191" s="30" t="s">
        <v>77</v>
      </c>
    </row>
    <row r="192" spans="1:19" ht="15" customHeight="1">
      <c r="A192" s="24" t="s">
        <v>92</v>
      </c>
      <c r="B192" s="24" t="s">
        <v>149</v>
      </c>
      <c r="C192" s="51" t="s">
        <v>74</v>
      </c>
      <c r="D192" s="318">
        <f>'Cubicle Worksheet (2)'!$K$4</f>
        <v>0</v>
      </c>
      <c r="E192" s="319"/>
      <c r="F192" s="319"/>
      <c r="G192" s="319"/>
      <c r="H192" s="320"/>
      <c r="I192" s="53">
        <f>'Cubicle Worksheet (2)'!$AG$5</f>
        <v>0</v>
      </c>
      <c r="J192" s="25"/>
      <c r="L192" s="286">
        <f>'Cubicle Worksheet (2)'!$K$4</f>
        <v>0</v>
      </c>
      <c r="M192" s="287"/>
      <c r="N192" s="287"/>
      <c r="O192" s="288"/>
      <c r="P192" s="286">
        <f>'Cubicle Worksheet (2)'!$K$4</f>
        <v>0</v>
      </c>
      <c r="Q192" s="287"/>
      <c r="R192" s="287"/>
      <c r="S192" s="288"/>
    </row>
    <row r="193" spans="1:19" ht="15" customHeight="1">
      <c r="C193" s="51" t="s">
        <v>75</v>
      </c>
      <c r="D193" s="327" t="str">
        <f>'Cubicle Worksheet (2)'!$Q31</f>
        <v xml:space="preserve"> </v>
      </c>
      <c r="E193" s="328"/>
      <c r="F193" s="69" t="str">
        <f>IF('Cubicle Worksheet (2)'!R31="W","widths"," ")</f>
        <v xml:space="preserve"> </v>
      </c>
      <c r="G193" s="69" t="s">
        <v>37</v>
      </c>
      <c r="H193" s="68" t="str">
        <f>'Cubicle Worksheet (2)'!$T31</f>
        <v xml:space="preserve"> </v>
      </c>
      <c r="I193" s="53" t="str">
        <f>+IF('Cubicle Worksheet (2)'!$Q$38=1,"Ship",IF('Cubicle Worksheet (2)'!$Q$38=2,"Install",IF('Cubicle Worksheet (2)'!$Q$38=3,"Deliver",IF('Cubicle Worksheet (2)'!$Q$38=4,"Will Call"))))</f>
        <v>Ship</v>
      </c>
      <c r="J193" s="26"/>
      <c r="L193" s="289" t="str">
        <f>$I$2</f>
        <v>Ship</v>
      </c>
      <c r="M193" s="290"/>
      <c r="N193" s="291">
        <f>'Cubicle Worksheet (2)'!$AG$5</f>
        <v>0</v>
      </c>
      <c r="O193" s="292"/>
      <c r="P193" s="289" t="str">
        <f>$I$2</f>
        <v>Ship</v>
      </c>
      <c r="Q193" s="290"/>
      <c r="R193" s="291">
        <f>'Cubicle Worksheet (2)'!$AG$5</f>
        <v>0</v>
      </c>
      <c r="S193" s="292"/>
    </row>
    <row r="194" spans="1:19" ht="15" customHeight="1">
      <c r="C194" s="51" t="s">
        <v>76</v>
      </c>
      <c r="D194" s="67" t="str">
        <f>IF('Cubicle Worksheet (2)'!$U$9=TRUE,$D193,IF('Cubicle Worksheet (2)'!$U$11=TRUE,$D193,IF('Cubicle Worksheet (2)'!$U$10=TRUE,$D193,IF($I196="RR",$D193+4,$D193))))</f>
        <v xml:space="preserve"> </v>
      </c>
      <c r="E194" s="54" t="s">
        <v>37</v>
      </c>
      <c r="F194" s="55" t="str">
        <f>IF('Cubicle Worksheet (2)'!$U$9=TRUE,($H193-$D200)+4,IF('Cubicle Worksheet (2)'!$U$10=TRUE,$H193+7,IF('Cubicle Worksheet (2)'!$B31&gt;0,($H193-$D200)+4," ")))</f>
        <v xml:space="preserve"> </v>
      </c>
      <c r="G194" s="54"/>
      <c r="H194" s="54"/>
      <c r="I194" s="56"/>
      <c r="L194" s="331" t="str">
        <f>$I198</f>
        <v>P2-16</v>
      </c>
      <c r="M194" s="332"/>
      <c r="N194" s="299" t="s">
        <v>145</v>
      </c>
      <c r="O194" s="300"/>
      <c r="P194" s="331" t="str">
        <f>$I198</f>
        <v>P2-16</v>
      </c>
      <c r="Q194" s="332"/>
      <c r="R194" s="299" t="s">
        <v>146</v>
      </c>
      <c r="S194" s="300"/>
    </row>
    <row r="195" spans="1:19" ht="15" customHeight="1">
      <c r="C195" s="57" t="str">
        <f>IF('Cubicle Worksheet (2)'!$AA$10=TRUE,ROUNDUP('Cubicle Worksheet (2)'!$Q31/'Cubicle Worksheet (2)'!$AA$11,1)," ")</f>
        <v xml:space="preserve"> </v>
      </c>
      <c r="D195" s="69" t="str">
        <f>IF('Cubicle Worksheet (2)'!$U$9=TRUE,"width", IF('Cubicle Worksheet (2)'!$U$11=TRUE,"width",IF('Cubicle Worksheet (2)'!$U$10=TRUE,"width",IF('Cubicle Worksheet (2)'!$T31&gt;104,"width"," "))))</f>
        <v>width</v>
      </c>
      <c r="E195" s="54"/>
      <c r="F195" s="55"/>
      <c r="G195" s="54"/>
      <c r="H195" s="54"/>
      <c r="I195" s="56"/>
      <c r="L195" s="333"/>
      <c r="M195" s="334"/>
      <c r="N195" s="301"/>
      <c r="O195" s="302"/>
      <c r="P195" s="333"/>
      <c r="Q195" s="334"/>
      <c r="R195" s="301"/>
      <c r="S195" s="302"/>
    </row>
    <row r="196" spans="1:19" ht="15" customHeight="1" thickBot="1">
      <c r="C196" s="325">
        <f>'Cubicle Worksheet (2)'!$W31</f>
        <v>0</v>
      </c>
      <c r="D196" s="326"/>
      <c r="E196" s="326"/>
      <c r="F196" s="326"/>
      <c r="G196" s="54"/>
      <c r="H196" s="50" t="str">
        <f>IF('Cubicle Worksheet (2)'!$U$9=TRUE,"Panels","Widths")</f>
        <v>Widths</v>
      </c>
      <c r="I196" s="53" t="str">
        <f>IF('Cubicle Worksheet (2)'!$U$9=TRUE,'Cubicle Worksheet (2)'!$O207, IF('Cubicle Worksheet (2)'!$U$11=TRUE,$D193,IF('Cubicle Worksheet (2)'!$AA$10=TRUE,C195,IF('Cubicle Worksheet (2)'!$U$10=TRUE,$D193,IF('Cubicle Worksheet (2)'!$T31&gt;104,$D193,"RR")))))</f>
        <v xml:space="preserve"> </v>
      </c>
      <c r="L196" s="335"/>
      <c r="M196" s="336"/>
      <c r="N196" s="303"/>
      <c r="O196" s="304"/>
      <c r="P196" s="335"/>
      <c r="Q196" s="336"/>
      <c r="R196" s="303"/>
      <c r="S196" s="304"/>
    </row>
    <row r="197" spans="1:19" ht="15" customHeight="1" thickBot="1">
      <c r="C197" s="59"/>
      <c r="D197" s="58"/>
      <c r="E197" s="54"/>
      <c r="F197" s="55"/>
      <c r="G197" s="54"/>
      <c r="H197" s="55"/>
      <c r="I197" s="56"/>
      <c r="L197" s="75"/>
      <c r="M197" s="70"/>
      <c r="N197" s="71"/>
      <c r="O197" s="74"/>
      <c r="P197" s="71"/>
      <c r="Q197" s="72"/>
      <c r="R197" s="73"/>
      <c r="S197" s="70"/>
    </row>
    <row r="198" spans="1:19" ht="15" customHeight="1">
      <c r="C198" s="52" t="s">
        <v>0</v>
      </c>
      <c r="D198" s="318">
        <f>'Cubicle Worksheet (2)'!$A31</f>
        <v>0</v>
      </c>
      <c r="E198" s="319"/>
      <c r="F198" s="319"/>
      <c r="G198" s="319"/>
      <c r="H198" s="320"/>
      <c r="I198" s="337" t="str">
        <f>'Cubicle Worksheet (2)'!$X31</f>
        <v>P2-16</v>
      </c>
      <c r="L198" s="286">
        <f>'Cubicle Worksheet (2)'!$K$4</f>
        <v>0</v>
      </c>
      <c r="M198" s="287"/>
      <c r="N198" s="287"/>
      <c r="O198" s="288"/>
      <c r="P198" s="286">
        <f>'Cubicle Worksheet (2)'!$K$4</f>
        <v>0</v>
      </c>
      <c r="Q198" s="287"/>
      <c r="R198" s="287"/>
      <c r="S198" s="288"/>
    </row>
    <row r="199" spans="1:19" ht="15" customHeight="1">
      <c r="C199" s="51" t="s">
        <v>141</v>
      </c>
      <c r="D199" s="318" t="str">
        <f>IF('Cubicle Worksheet (2)'!$U$9=TRUE,"Double Snaps",IF('Cubicle Worksheet (2)'!$U$11=TRUE,"Snap Tape"," "))</f>
        <v xml:space="preserve"> </v>
      </c>
      <c r="E199" s="319"/>
      <c r="F199" s="320"/>
      <c r="G199" s="54"/>
      <c r="H199" s="55"/>
      <c r="I199" s="338"/>
      <c r="L199" s="289" t="str">
        <f>$I$2</f>
        <v>Ship</v>
      </c>
      <c r="M199" s="290"/>
      <c r="N199" s="291">
        <f>'Cubicle Worksheet (2)'!$AG$5</f>
        <v>0</v>
      </c>
      <c r="O199" s="292"/>
      <c r="P199" s="289" t="str">
        <f>$I$2</f>
        <v>Ship</v>
      </c>
      <c r="Q199" s="290"/>
      <c r="R199" s="291">
        <f>'Cubicle Worksheet (2)'!$AG$5</f>
        <v>0</v>
      </c>
      <c r="S199" s="292"/>
    </row>
    <row r="200" spans="1:19" ht="15" customHeight="1">
      <c r="C200" s="51" t="s">
        <v>131</v>
      </c>
      <c r="D200" s="329" t="str">
        <f>IF('Cubicle Worksheet (2)'!$U$9=TRUE,'Cubicle Worksheet (2)'!$U31-4,'Cubicle Worksheet (2)'!$U31)</f>
        <v xml:space="preserve"> </v>
      </c>
      <c r="E200" s="330"/>
      <c r="F200" s="62"/>
      <c r="G200" s="63"/>
      <c r="H200" s="64"/>
      <c r="I200" s="338"/>
      <c r="J200" s="28"/>
      <c r="L200" s="331" t="str">
        <f>$I198</f>
        <v>P2-16</v>
      </c>
      <c r="M200" s="332"/>
      <c r="N200" s="299" t="s">
        <v>147</v>
      </c>
      <c r="O200" s="300"/>
      <c r="P200" s="331" t="str">
        <f>$I198</f>
        <v>P2-16</v>
      </c>
      <c r="Q200" s="332"/>
      <c r="R200" s="299" t="s">
        <v>148</v>
      </c>
      <c r="S200" s="300"/>
    </row>
    <row r="201" spans="1:19" ht="15" customHeight="1">
      <c r="C201" s="51" t="s">
        <v>29</v>
      </c>
      <c r="D201" s="318">
        <f>'Cubicle Worksheet (2)'!$S$13</f>
        <v>0</v>
      </c>
      <c r="E201" s="319"/>
      <c r="F201" s="319"/>
      <c r="G201" s="319"/>
      <c r="H201" s="320"/>
      <c r="I201" s="317"/>
      <c r="L201" s="333"/>
      <c r="M201" s="334"/>
      <c r="N201" s="301"/>
      <c r="O201" s="302"/>
      <c r="P201" s="333"/>
      <c r="Q201" s="334"/>
      <c r="R201" s="301"/>
      <c r="S201" s="302"/>
    </row>
    <row r="202" spans="1:19" ht="15" customHeight="1" thickBot="1">
      <c r="C202" s="60"/>
      <c r="D202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202" s="61"/>
      <c r="F202" s="61"/>
      <c r="G202" s="65"/>
      <c r="H202" s="65"/>
      <c r="I202" s="66"/>
      <c r="L202" s="335"/>
      <c r="M202" s="336"/>
      <c r="N202" s="303"/>
      <c r="O202" s="304"/>
      <c r="P202" s="335"/>
      <c r="Q202" s="336"/>
      <c r="R202" s="303"/>
      <c r="S202" s="304"/>
    </row>
    <row r="203" spans="1:19" ht="15" customHeight="1">
      <c r="C203" s="58"/>
      <c r="D203" s="80"/>
      <c r="E203" s="55"/>
      <c r="F203" s="55"/>
      <c r="G203" s="58"/>
      <c r="H203" s="58"/>
      <c r="I203" s="58"/>
      <c r="L203" s="81"/>
      <c r="M203" s="81"/>
      <c r="N203" s="76"/>
      <c r="O203" s="76"/>
      <c r="P203" s="81"/>
      <c r="Q203" s="81"/>
      <c r="R203" s="76"/>
      <c r="S203" s="76"/>
    </row>
    <row r="204" spans="1:19" ht="15" customHeight="1" thickBot="1"/>
    <row r="205" spans="1:19" ht="15" customHeight="1">
      <c r="A205" s="24" t="s">
        <v>93</v>
      </c>
      <c r="B205" s="24" t="s">
        <v>150</v>
      </c>
      <c r="C205" s="51" t="s">
        <v>74</v>
      </c>
      <c r="D205" s="318">
        <f>'Cubicle Worksheet (2)'!$K$4</f>
        <v>0</v>
      </c>
      <c r="E205" s="319"/>
      <c r="F205" s="319"/>
      <c r="G205" s="319"/>
      <c r="H205" s="320"/>
      <c r="I205" s="53">
        <f>'Cubicle Worksheet (2)'!$AG$5</f>
        <v>0</v>
      </c>
      <c r="J205" s="25"/>
      <c r="L205" s="286">
        <f>'Cubicle Worksheet (2)'!$K$4</f>
        <v>0</v>
      </c>
      <c r="M205" s="287"/>
      <c r="N205" s="287"/>
      <c r="O205" s="288"/>
      <c r="P205" s="286">
        <f>'Cubicle Worksheet (2)'!$K$4</f>
        <v>0</v>
      </c>
      <c r="Q205" s="287"/>
      <c r="R205" s="287"/>
      <c r="S205" s="288"/>
    </row>
    <row r="206" spans="1:19" ht="15" customHeight="1">
      <c r="C206" s="51" t="s">
        <v>75</v>
      </c>
      <c r="D206" s="327" t="str">
        <f>'Cubicle Worksheet (2)'!$Q32</f>
        <v xml:space="preserve"> </v>
      </c>
      <c r="E206" s="328"/>
      <c r="F206" s="69" t="str">
        <f>IF('Cubicle Worksheet (2)'!R32="W","widths"," ")</f>
        <v xml:space="preserve"> </v>
      </c>
      <c r="G206" s="69" t="s">
        <v>37</v>
      </c>
      <c r="H206" s="68" t="str">
        <f>'Cubicle Worksheet (2)'!$T32</f>
        <v xml:space="preserve"> </v>
      </c>
      <c r="I206" s="53" t="str">
        <f>+IF('Cubicle Worksheet (2)'!$Q$38=1,"Ship",IF('Cubicle Worksheet (2)'!$Q$38=2,"Install",IF('Cubicle Worksheet (2)'!$Q$38=3,"Deliver",IF('Cubicle Worksheet (2)'!$Q$38=4,"Will Call"))))</f>
        <v>Ship</v>
      </c>
      <c r="J206" s="26"/>
      <c r="L206" s="289" t="str">
        <f>$I$2</f>
        <v>Ship</v>
      </c>
      <c r="M206" s="290"/>
      <c r="N206" s="291">
        <f>'Cubicle Worksheet (2)'!$AG$5</f>
        <v>0</v>
      </c>
      <c r="O206" s="292"/>
      <c r="P206" s="289" t="str">
        <f>$I$2</f>
        <v>Ship</v>
      </c>
      <c r="Q206" s="290"/>
      <c r="R206" s="291">
        <f>'Cubicle Worksheet (2)'!$AG$5</f>
        <v>0</v>
      </c>
      <c r="S206" s="292"/>
    </row>
    <row r="207" spans="1:19" ht="15" customHeight="1">
      <c r="C207" s="51" t="s">
        <v>76</v>
      </c>
      <c r="D207" s="67" t="str">
        <f>IF('Cubicle Worksheet (2)'!$U$9=TRUE,$D206,IF('Cubicle Worksheet (2)'!$U$11=TRUE,$D206,IF('Cubicle Worksheet (2)'!$U$10=TRUE,$D206,IF($I209="RR",$D206+4,$D206))))</f>
        <v xml:space="preserve"> </v>
      </c>
      <c r="E207" s="54" t="s">
        <v>37</v>
      </c>
      <c r="F207" s="55" t="str">
        <f>IF('Cubicle Worksheet (2)'!$U$9=TRUE,($H206-$D213)+4,IF('Cubicle Worksheet (2)'!$U$10=TRUE,$H206+7,IF('Cubicle Worksheet (2)'!$B32&gt;0,($H206-$D213)+4," ")))</f>
        <v xml:space="preserve"> </v>
      </c>
      <c r="G207" s="54"/>
      <c r="H207" s="54"/>
      <c r="I207" s="56"/>
      <c r="L207" s="331" t="str">
        <f>$I211</f>
        <v>P2-17</v>
      </c>
      <c r="M207" s="332"/>
      <c r="N207" s="299" t="s">
        <v>145</v>
      </c>
      <c r="O207" s="300"/>
      <c r="P207" s="331" t="str">
        <f>$I211</f>
        <v>P2-17</v>
      </c>
      <c r="Q207" s="332"/>
      <c r="R207" s="299" t="s">
        <v>146</v>
      </c>
      <c r="S207" s="300"/>
    </row>
    <row r="208" spans="1:19" ht="15" customHeight="1">
      <c r="C208" s="57" t="str">
        <f>IF('Cubicle Worksheet (2)'!$AA$10=TRUE,ROUNDUP('Cubicle Worksheet (2)'!$Q32/'Cubicle Worksheet (2)'!$AA$11,1)," ")</f>
        <v xml:space="preserve"> </v>
      </c>
      <c r="D208" s="69" t="str">
        <f>IF('Cubicle Worksheet (2)'!$U$9=TRUE,"width", IF('Cubicle Worksheet (2)'!$U$11=TRUE,"width",IF('Cubicle Worksheet (2)'!$U$10=TRUE,"width",IF('Cubicle Worksheet (2)'!$T32&gt;104,"width"," "))))</f>
        <v>width</v>
      </c>
      <c r="E208" s="54"/>
      <c r="F208" s="55"/>
      <c r="G208" s="54"/>
      <c r="H208" s="54"/>
      <c r="I208" s="56"/>
      <c r="L208" s="333"/>
      <c r="M208" s="334"/>
      <c r="N208" s="301"/>
      <c r="O208" s="302"/>
      <c r="P208" s="333"/>
      <c r="Q208" s="334"/>
      <c r="R208" s="301"/>
      <c r="S208" s="302"/>
    </row>
    <row r="209" spans="1:19" ht="15" customHeight="1" thickBot="1">
      <c r="C209" s="325">
        <f>'Cubicle Worksheet (2)'!$W32</f>
        <v>0</v>
      </c>
      <c r="D209" s="326"/>
      <c r="E209" s="326"/>
      <c r="F209" s="326"/>
      <c r="G209" s="54"/>
      <c r="H209" s="50" t="str">
        <f>IF('Cubicle Worksheet (2)'!$U$9=TRUE,"Panels","Widths")</f>
        <v>Widths</v>
      </c>
      <c r="I209" s="53" t="str">
        <f>IF('Cubicle Worksheet (2)'!$U$9=TRUE,'Cubicle Worksheet (2)'!$O220, IF('Cubicle Worksheet (2)'!$U$11=TRUE,$D206,IF('Cubicle Worksheet (2)'!$AA$10=TRUE,C208,IF('Cubicle Worksheet (2)'!$U$10=TRUE,$D206,IF('Cubicle Worksheet (2)'!$T32&gt;104,$D206,"RR")))))</f>
        <v xml:space="preserve"> </v>
      </c>
      <c r="L209" s="335"/>
      <c r="M209" s="336"/>
      <c r="N209" s="303"/>
      <c r="O209" s="304"/>
      <c r="P209" s="335"/>
      <c r="Q209" s="336"/>
      <c r="R209" s="303"/>
      <c r="S209" s="304"/>
    </row>
    <row r="210" spans="1:19" ht="15" customHeight="1" thickBot="1">
      <c r="C210" s="59"/>
      <c r="D210" s="58"/>
      <c r="E210" s="54"/>
      <c r="F210" s="55"/>
      <c r="G210" s="54"/>
      <c r="H210" s="55"/>
      <c r="I210" s="56"/>
      <c r="L210" s="75"/>
      <c r="M210" s="70"/>
      <c r="N210" s="71"/>
      <c r="O210" s="74"/>
      <c r="P210" s="71"/>
      <c r="Q210" s="72"/>
      <c r="R210" s="73"/>
      <c r="S210" s="70"/>
    </row>
    <row r="211" spans="1:19" ht="15" customHeight="1">
      <c r="C211" s="52" t="s">
        <v>0</v>
      </c>
      <c r="D211" s="318">
        <f>'Cubicle Worksheet (2)'!$A32</f>
        <v>0</v>
      </c>
      <c r="E211" s="319"/>
      <c r="F211" s="319"/>
      <c r="G211" s="319"/>
      <c r="H211" s="320"/>
      <c r="I211" s="337" t="str">
        <f>'Cubicle Worksheet (2)'!$X32</f>
        <v>P2-17</v>
      </c>
      <c r="L211" s="286">
        <f>'Cubicle Worksheet (2)'!$K$4</f>
        <v>0</v>
      </c>
      <c r="M211" s="287"/>
      <c r="N211" s="287"/>
      <c r="O211" s="288"/>
      <c r="P211" s="286">
        <f>'Cubicle Worksheet (2)'!$K$4</f>
        <v>0</v>
      </c>
      <c r="Q211" s="287"/>
      <c r="R211" s="287"/>
      <c r="S211" s="288"/>
    </row>
    <row r="212" spans="1:19" ht="15" customHeight="1">
      <c r="C212" s="51" t="s">
        <v>141</v>
      </c>
      <c r="D212" s="318" t="str">
        <f>IF('Cubicle Worksheet (2)'!$U$9=TRUE,"Double Snaps",IF('Cubicle Worksheet (2)'!$U$11=TRUE,"Snap Tape"," "))</f>
        <v xml:space="preserve"> </v>
      </c>
      <c r="E212" s="319"/>
      <c r="F212" s="320"/>
      <c r="G212" s="54"/>
      <c r="H212" s="55"/>
      <c r="I212" s="338"/>
      <c r="L212" s="289" t="str">
        <f>$I$2</f>
        <v>Ship</v>
      </c>
      <c r="M212" s="290"/>
      <c r="N212" s="291">
        <f>'Cubicle Worksheet (2)'!$AG$5</f>
        <v>0</v>
      </c>
      <c r="O212" s="292"/>
      <c r="P212" s="289" t="str">
        <f>$I$2</f>
        <v>Ship</v>
      </c>
      <c r="Q212" s="290"/>
      <c r="R212" s="291">
        <f>'Cubicle Worksheet (2)'!$AG$5</f>
        <v>0</v>
      </c>
      <c r="S212" s="292"/>
    </row>
    <row r="213" spans="1:19" ht="15" customHeight="1">
      <c r="C213" s="51" t="s">
        <v>131</v>
      </c>
      <c r="D213" s="329" t="str">
        <f>IF('Cubicle Worksheet (2)'!$U$9=TRUE,'Cubicle Worksheet (2)'!$U32-4,'Cubicle Worksheet (2)'!$U32)</f>
        <v xml:space="preserve"> </v>
      </c>
      <c r="E213" s="330"/>
      <c r="F213" s="62"/>
      <c r="G213" s="63"/>
      <c r="H213" s="64"/>
      <c r="I213" s="338"/>
      <c r="J213" s="28"/>
      <c r="L213" s="331" t="str">
        <f>$I211</f>
        <v>P2-17</v>
      </c>
      <c r="M213" s="332"/>
      <c r="N213" s="299" t="s">
        <v>147</v>
      </c>
      <c r="O213" s="300"/>
      <c r="P213" s="331" t="str">
        <f>$I211</f>
        <v>P2-17</v>
      </c>
      <c r="Q213" s="332"/>
      <c r="R213" s="299" t="s">
        <v>148</v>
      </c>
      <c r="S213" s="300"/>
    </row>
    <row r="214" spans="1:19" ht="15" customHeight="1">
      <c r="C214" s="51" t="s">
        <v>29</v>
      </c>
      <c r="D214" s="318">
        <f>'Cubicle Worksheet (2)'!$S$13</f>
        <v>0</v>
      </c>
      <c r="E214" s="319"/>
      <c r="F214" s="319"/>
      <c r="G214" s="319"/>
      <c r="H214" s="320"/>
      <c r="I214" s="317"/>
      <c r="L214" s="333"/>
      <c r="M214" s="334"/>
      <c r="N214" s="301"/>
      <c r="O214" s="302"/>
      <c r="P214" s="333"/>
      <c r="Q214" s="334"/>
      <c r="R214" s="301"/>
      <c r="S214" s="302"/>
    </row>
    <row r="215" spans="1:19" ht="15" customHeight="1" thickBot="1">
      <c r="C215" s="60"/>
      <c r="D215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215" s="61"/>
      <c r="F215" s="61"/>
      <c r="G215" s="65"/>
      <c r="H215" s="65"/>
      <c r="I215" s="66"/>
      <c r="L215" s="335"/>
      <c r="M215" s="336"/>
      <c r="N215" s="303"/>
      <c r="O215" s="304"/>
      <c r="P215" s="335"/>
      <c r="Q215" s="336"/>
      <c r="R215" s="303"/>
      <c r="S215" s="304"/>
    </row>
    <row r="216" spans="1:19" ht="15" customHeight="1"/>
    <row r="217" spans="1:19" ht="15" customHeight="1" thickBot="1"/>
    <row r="218" spans="1:19" ht="15" customHeight="1">
      <c r="A218" s="24" t="s">
        <v>94</v>
      </c>
      <c r="B218" s="24" t="s">
        <v>151</v>
      </c>
      <c r="C218" s="51" t="s">
        <v>74</v>
      </c>
      <c r="D218" s="318">
        <f>'Cubicle Worksheet (2)'!$K$4</f>
        <v>0</v>
      </c>
      <c r="E218" s="319"/>
      <c r="F218" s="319"/>
      <c r="G218" s="319"/>
      <c r="H218" s="320"/>
      <c r="I218" s="53">
        <f>'Cubicle Worksheet (2)'!$AG$5</f>
        <v>0</v>
      </c>
      <c r="J218" s="25"/>
      <c r="L218" s="286">
        <f>'Cubicle Worksheet (2)'!$K$4</f>
        <v>0</v>
      </c>
      <c r="M218" s="287"/>
      <c r="N218" s="287"/>
      <c r="O218" s="288"/>
      <c r="P218" s="286">
        <f>'Cubicle Worksheet (2)'!$K$4</f>
        <v>0</v>
      </c>
      <c r="Q218" s="287"/>
      <c r="R218" s="287"/>
      <c r="S218" s="288"/>
    </row>
    <row r="219" spans="1:19" ht="15" customHeight="1">
      <c r="C219" s="51" t="s">
        <v>75</v>
      </c>
      <c r="D219" s="327" t="str">
        <f>'Cubicle Worksheet (2)'!$Q33</f>
        <v xml:space="preserve"> </v>
      </c>
      <c r="E219" s="328"/>
      <c r="F219" s="69" t="str">
        <f>IF('Cubicle Worksheet (2)'!R33="W","widths"," ")</f>
        <v xml:space="preserve"> </v>
      </c>
      <c r="G219" s="69" t="s">
        <v>37</v>
      </c>
      <c r="H219" s="68" t="str">
        <f>'Cubicle Worksheet (2)'!$T33</f>
        <v xml:space="preserve"> </v>
      </c>
      <c r="I219" s="53" t="str">
        <f>+IF('Cubicle Worksheet (2)'!$Q$38=1,"Ship",IF('Cubicle Worksheet (2)'!$Q$38=2,"Install",IF('Cubicle Worksheet (2)'!$Q$38=3,"Deliver",IF('Cubicle Worksheet (2)'!$Q$38=4,"Will Call"))))</f>
        <v>Ship</v>
      </c>
      <c r="J219" s="26"/>
      <c r="L219" s="289" t="str">
        <f>$I$2</f>
        <v>Ship</v>
      </c>
      <c r="M219" s="290"/>
      <c r="N219" s="291">
        <f>'Cubicle Worksheet (2)'!$AG$5</f>
        <v>0</v>
      </c>
      <c r="O219" s="292"/>
      <c r="P219" s="289" t="str">
        <f>$I$2</f>
        <v>Ship</v>
      </c>
      <c r="Q219" s="290"/>
      <c r="R219" s="291">
        <f>'Cubicle Worksheet (2)'!$AG$5</f>
        <v>0</v>
      </c>
      <c r="S219" s="292"/>
    </row>
    <row r="220" spans="1:19" ht="15" customHeight="1">
      <c r="C220" s="51" t="s">
        <v>76</v>
      </c>
      <c r="D220" s="67" t="str">
        <f>IF('Cubicle Worksheet (2)'!$U$9=TRUE,$D219,IF('Cubicle Worksheet (2)'!$U$11=TRUE,$D219,IF('Cubicle Worksheet (2)'!$U$10=TRUE,$D219,IF($I222="RR",$D219+4,$D219))))</f>
        <v xml:space="preserve"> </v>
      </c>
      <c r="E220" s="54" t="s">
        <v>37</v>
      </c>
      <c r="F220" s="55" t="str">
        <f>IF('Cubicle Worksheet (2)'!$U$9=TRUE,($H219-$D226)+4,IF('Cubicle Worksheet (2)'!$U$10=TRUE,$H219+7,IF('Cubicle Worksheet (2)'!$B33&gt;0,($H219-$D226)+4," ")))</f>
        <v xml:space="preserve"> </v>
      </c>
      <c r="G220" s="54"/>
      <c r="H220" s="54"/>
      <c r="I220" s="56"/>
      <c r="L220" s="331" t="str">
        <f>$I224</f>
        <v>P2-18</v>
      </c>
      <c r="M220" s="332"/>
      <c r="N220" s="299" t="s">
        <v>145</v>
      </c>
      <c r="O220" s="300"/>
      <c r="P220" s="331" t="str">
        <f>$I224</f>
        <v>P2-18</v>
      </c>
      <c r="Q220" s="332"/>
      <c r="R220" s="299" t="s">
        <v>146</v>
      </c>
      <c r="S220" s="300"/>
    </row>
    <row r="221" spans="1:19" ht="15" customHeight="1">
      <c r="C221" s="57" t="str">
        <f>IF('Cubicle Worksheet (2)'!$AA$10=TRUE,ROUNDUP('Cubicle Worksheet (2)'!$Q33/'Cubicle Worksheet (2)'!$AA$11,1)," ")</f>
        <v xml:space="preserve"> </v>
      </c>
      <c r="D221" s="69" t="str">
        <f>IF('Cubicle Worksheet (2)'!$U$9=TRUE,"width", IF('Cubicle Worksheet (2)'!$U$11=TRUE,"width",IF('Cubicle Worksheet (2)'!$U$10=TRUE,"width",IF('Cubicle Worksheet (2)'!$T33&gt;104,"width"," "))))</f>
        <v>width</v>
      </c>
      <c r="E221" s="54"/>
      <c r="F221" s="55"/>
      <c r="G221" s="54"/>
      <c r="H221" s="54"/>
      <c r="I221" s="56"/>
      <c r="L221" s="333"/>
      <c r="M221" s="334"/>
      <c r="N221" s="301"/>
      <c r="O221" s="302"/>
      <c r="P221" s="333"/>
      <c r="Q221" s="334"/>
      <c r="R221" s="301"/>
      <c r="S221" s="302"/>
    </row>
    <row r="222" spans="1:19" ht="15" customHeight="1" thickBot="1">
      <c r="C222" s="325">
        <f>'Cubicle Worksheet (2)'!$W33</f>
        <v>0</v>
      </c>
      <c r="D222" s="326"/>
      <c r="E222" s="326"/>
      <c r="F222" s="326"/>
      <c r="G222" s="54"/>
      <c r="H222" s="50" t="str">
        <f>IF('Cubicle Worksheet (2)'!$U$9=TRUE,"Panels","Widths")</f>
        <v>Widths</v>
      </c>
      <c r="I222" s="53" t="str">
        <f>IF('Cubicle Worksheet (2)'!$U$9=TRUE,'Cubicle Worksheet (2)'!$O233, IF('Cubicle Worksheet (2)'!$U$11=TRUE,$D219,IF('Cubicle Worksheet (2)'!$AA$10=TRUE,C221,IF('Cubicle Worksheet (2)'!$U$10=TRUE,$D219,IF('Cubicle Worksheet (2)'!$T33&gt;104,$D219,"RR")))))</f>
        <v xml:space="preserve"> </v>
      </c>
      <c r="L222" s="335"/>
      <c r="M222" s="336"/>
      <c r="N222" s="303"/>
      <c r="O222" s="304"/>
      <c r="P222" s="335"/>
      <c r="Q222" s="336"/>
      <c r="R222" s="303"/>
      <c r="S222" s="304"/>
    </row>
    <row r="223" spans="1:19" ht="15" customHeight="1" thickBot="1">
      <c r="C223" s="59"/>
      <c r="D223" s="58"/>
      <c r="E223" s="54"/>
      <c r="F223" s="55"/>
      <c r="G223" s="54"/>
      <c r="H223" s="55"/>
      <c r="I223" s="56"/>
      <c r="L223" s="75"/>
      <c r="M223" s="70"/>
      <c r="N223" s="71"/>
      <c r="O223" s="74"/>
      <c r="P223" s="71"/>
      <c r="Q223" s="72"/>
      <c r="R223" s="73"/>
      <c r="S223" s="70"/>
    </row>
    <row r="224" spans="1:19" ht="15" customHeight="1">
      <c r="C224" s="52" t="s">
        <v>0</v>
      </c>
      <c r="D224" s="318">
        <f>'Cubicle Worksheet (2)'!$A33</f>
        <v>0</v>
      </c>
      <c r="E224" s="319"/>
      <c r="F224" s="319"/>
      <c r="G224" s="319"/>
      <c r="H224" s="320"/>
      <c r="I224" s="337" t="str">
        <f>'Cubicle Worksheet (2)'!$X33</f>
        <v>P2-18</v>
      </c>
      <c r="L224" s="286">
        <f>'Cubicle Worksheet (2)'!$K$4</f>
        <v>0</v>
      </c>
      <c r="M224" s="287"/>
      <c r="N224" s="287"/>
      <c r="O224" s="288"/>
      <c r="P224" s="286">
        <f>'Cubicle Worksheet (2)'!$K$4</f>
        <v>0</v>
      </c>
      <c r="Q224" s="287"/>
      <c r="R224" s="287"/>
      <c r="S224" s="288"/>
    </row>
    <row r="225" spans="1:19" ht="15" customHeight="1">
      <c r="C225" s="51" t="s">
        <v>141</v>
      </c>
      <c r="D225" s="318" t="str">
        <f>IF('Cubicle Worksheet (2)'!$U$9=TRUE,"Double Snaps",IF('Cubicle Worksheet (2)'!$U$11=TRUE,"Snap Tape"," "))</f>
        <v xml:space="preserve"> </v>
      </c>
      <c r="E225" s="319"/>
      <c r="F225" s="320"/>
      <c r="G225" s="54"/>
      <c r="H225" s="55"/>
      <c r="I225" s="338"/>
      <c r="L225" s="289" t="str">
        <f>$I$2</f>
        <v>Ship</v>
      </c>
      <c r="M225" s="290"/>
      <c r="N225" s="291">
        <f>'Cubicle Worksheet (2)'!$AG$5</f>
        <v>0</v>
      </c>
      <c r="O225" s="292"/>
      <c r="P225" s="289" t="str">
        <f>$I$2</f>
        <v>Ship</v>
      </c>
      <c r="Q225" s="290"/>
      <c r="R225" s="291">
        <f>'Cubicle Worksheet (2)'!$AG$5</f>
        <v>0</v>
      </c>
      <c r="S225" s="292"/>
    </row>
    <row r="226" spans="1:19" ht="15" customHeight="1">
      <c r="C226" s="51" t="s">
        <v>131</v>
      </c>
      <c r="D226" s="329" t="str">
        <f>IF('Cubicle Worksheet (2)'!$U$9=TRUE,'Cubicle Worksheet (2)'!$U33-4,'Cubicle Worksheet (2)'!$U33)</f>
        <v xml:space="preserve"> </v>
      </c>
      <c r="E226" s="330"/>
      <c r="F226" s="62"/>
      <c r="G226" s="63"/>
      <c r="H226" s="64"/>
      <c r="I226" s="338"/>
      <c r="J226" s="28"/>
      <c r="L226" s="331" t="str">
        <f>$I224</f>
        <v>P2-18</v>
      </c>
      <c r="M226" s="332"/>
      <c r="N226" s="299" t="s">
        <v>147</v>
      </c>
      <c r="O226" s="300"/>
      <c r="P226" s="331" t="str">
        <f>$I224</f>
        <v>P2-18</v>
      </c>
      <c r="Q226" s="332"/>
      <c r="R226" s="299" t="s">
        <v>148</v>
      </c>
      <c r="S226" s="300"/>
    </row>
    <row r="227" spans="1:19" ht="15" customHeight="1">
      <c r="C227" s="51" t="s">
        <v>29</v>
      </c>
      <c r="D227" s="318">
        <f>'Cubicle Worksheet (2)'!$S$13</f>
        <v>0</v>
      </c>
      <c r="E227" s="319"/>
      <c r="F227" s="319"/>
      <c r="G227" s="319"/>
      <c r="H227" s="320"/>
      <c r="I227" s="317"/>
      <c r="L227" s="333"/>
      <c r="M227" s="334"/>
      <c r="N227" s="301"/>
      <c r="O227" s="302"/>
      <c r="P227" s="333"/>
      <c r="Q227" s="334"/>
      <c r="R227" s="301"/>
      <c r="S227" s="302"/>
    </row>
    <row r="228" spans="1:19" ht="15" customHeight="1" thickBot="1">
      <c r="C228" s="60"/>
      <c r="D228" s="79" t="str">
        <f>IF('Cubicle Worksheet (2)'!$U$9=TRUE,"U. Hosp Snap Curtain",IF('Cubicle Worksheet (2)'!$U$11=TRUE,"Snap Curtain",IF('Cubicle Worksheet (2)'!$AA$10=TRUE,"Flat Panel",IF('Cubicle Worksheet (2)'!$U$10=TRUE,"Shower Curtain","Cubicle Curtain"))))</f>
        <v>Cubicle Curtain</v>
      </c>
      <c r="E228" s="61"/>
      <c r="F228" s="61"/>
      <c r="G228" s="65"/>
      <c r="H228" s="65"/>
      <c r="I228" s="66"/>
      <c r="L228" s="335"/>
      <c r="M228" s="336"/>
      <c r="N228" s="303"/>
      <c r="O228" s="304"/>
      <c r="P228" s="335"/>
      <c r="Q228" s="336"/>
      <c r="R228" s="303"/>
      <c r="S228" s="304"/>
    </row>
    <row r="229" spans="1:19" ht="15" customHeight="1"/>
    <row r="230" spans="1:19" ht="15" customHeight="1" thickBot="1"/>
    <row r="231" spans="1:19" ht="15" customHeight="1">
      <c r="A231" s="24" t="s">
        <v>95</v>
      </c>
      <c r="B231" s="24" t="s">
        <v>152</v>
      </c>
      <c r="C231" s="51" t="s">
        <v>74</v>
      </c>
      <c r="D231" s="318">
        <f>'Cubicle Worksheet (2)'!$K$4</f>
        <v>0</v>
      </c>
      <c r="E231" s="319"/>
      <c r="F231" s="319"/>
      <c r="G231" s="319"/>
      <c r="H231" s="320"/>
      <c r="I231" s="53">
        <f>'Cubicle Worksheet (2)'!$AG$5</f>
        <v>0</v>
      </c>
      <c r="J231" s="25"/>
      <c r="L231" s="286">
        <f>'Cubicle Worksheet (2)'!$K$4</f>
        <v>0</v>
      </c>
      <c r="M231" s="287"/>
      <c r="N231" s="287"/>
      <c r="O231" s="288"/>
      <c r="P231" s="286">
        <f>'Cubicle Worksheet (2)'!$K$4</f>
        <v>0</v>
      </c>
      <c r="Q231" s="287"/>
      <c r="R231" s="287"/>
      <c r="S231" s="288"/>
    </row>
    <row r="232" spans="1:19" ht="18" customHeight="1">
      <c r="C232" s="136"/>
      <c r="D232" s="323" t="s">
        <v>177</v>
      </c>
      <c r="E232" s="323"/>
      <c r="F232" s="323"/>
      <c r="G232" s="323"/>
      <c r="H232" s="324"/>
      <c r="I232" s="53" t="str">
        <f>+IF('Cubicle Worksheet (2)'!$Q$38=1,"Ship",IF('Cubicle Worksheet (2)'!$Q$38=2,"Install",IF('Cubicle Worksheet (2)'!$Q$38=3,"Deliver",IF('Cubicle Worksheet (2)'!$Q$38=4,"Will Call"))))</f>
        <v>Ship</v>
      </c>
      <c r="J232" s="26"/>
      <c r="L232" s="289" t="str">
        <f>$I$2</f>
        <v>Ship</v>
      </c>
      <c r="M232" s="290"/>
      <c r="N232" s="291">
        <f>'Cubicle Worksheet (2)'!$AG$5</f>
        <v>0</v>
      </c>
      <c r="O232" s="292"/>
      <c r="P232" s="289" t="str">
        <f>$I$2</f>
        <v>Ship</v>
      </c>
      <c r="Q232" s="290"/>
      <c r="R232" s="291">
        <f>'Cubicle Worksheet (2)'!$AG$5</f>
        <v>0</v>
      </c>
      <c r="S232" s="292"/>
    </row>
    <row r="233" spans="1:19" ht="15" customHeight="1">
      <c r="C233" s="136"/>
      <c r="I233" s="56"/>
      <c r="L233" s="293" t="s">
        <v>158</v>
      </c>
      <c r="M233" s="294"/>
      <c r="N233" s="299" t="s">
        <v>145</v>
      </c>
      <c r="O233" s="300"/>
      <c r="P233" s="293" t="s">
        <v>158</v>
      </c>
      <c r="Q233" s="294"/>
      <c r="R233" s="299" t="s">
        <v>146</v>
      </c>
      <c r="S233" s="300"/>
    </row>
    <row r="234" spans="1:19" ht="15" customHeight="1">
      <c r="C234" s="51" t="s">
        <v>75</v>
      </c>
      <c r="D234" s="321"/>
      <c r="E234" s="322"/>
      <c r="F234" s="69">
        <f>'Cubicle Worksheet (2)'!R34</f>
        <v>4</v>
      </c>
      <c r="G234" s="69" t="s">
        <v>37</v>
      </c>
      <c r="H234" s="68">
        <f>'Cubicle Worksheet (2)'!T34</f>
        <v>30</v>
      </c>
      <c r="I234" s="56"/>
      <c r="L234" s="295"/>
      <c r="M234" s="296"/>
      <c r="N234" s="301"/>
      <c r="O234" s="302"/>
      <c r="P234" s="295"/>
      <c r="Q234" s="296"/>
      <c r="R234" s="301"/>
      <c r="S234" s="302"/>
    </row>
    <row r="235" spans="1:19" ht="15" customHeight="1" thickBot="1">
      <c r="C235" s="51" t="s">
        <v>76</v>
      </c>
      <c r="D235" s="67">
        <f>F234+6</f>
        <v>10</v>
      </c>
      <c r="E235" s="54" t="s">
        <v>37</v>
      </c>
      <c r="F235" s="163">
        <f>H234+4</f>
        <v>34</v>
      </c>
      <c r="G235" s="54"/>
      <c r="H235" s="54"/>
      <c r="I235" s="56"/>
      <c r="L235" s="297"/>
      <c r="M235" s="298"/>
      <c r="N235" s="303"/>
      <c r="O235" s="304"/>
      <c r="P235" s="297"/>
      <c r="Q235" s="298"/>
      <c r="R235" s="303"/>
      <c r="S235" s="304"/>
    </row>
    <row r="236" spans="1:19" ht="15" customHeight="1" thickBot="1">
      <c r="C236" s="57"/>
      <c r="D236" s="69"/>
      <c r="E236" s="54"/>
      <c r="F236" s="55"/>
      <c r="G236" s="54"/>
      <c r="H236" s="54"/>
      <c r="I236" s="56" t="s">
        <v>159</v>
      </c>
      <c r="L236" s="75"/>
      <c r="M236" s="70"/>
      <c r="N236" s="71"/>
      <c r="O236" s="74"/>
      <c r="P236" s="71"/>
      <c r="Q236" s="72"/>
      <c r="R236" s="73"/>
      <c r="S236" s="70"/>
    </row>
    <row r="237" spans="1:19" ht="15" customHeight="1">
      <c r="C237" s="164"/>
      <c r="D237" s="313"/>
      <c r="E237" s="313"/>
      <c r="F237" s="313"/>
      <c r="G237" s="313"/>
      <c r="H237" s="314"/>
      <c r="I237" s="315">
        <f>'Cubicle Worksheet (2)'!B34</f>
        <v>0</v>
      </c>
      <c r="L237" s="286">
        <f>'Cubicle Worksheet (2)'!$K$4</f>
        <v>0</v>
      </c>
      <c r="M237" s="287"/>
      <c r="N237" s="287"/>
      <c r="O237" s="288"/>
      <c r="P237" s="286">
        <f>'Cubicle Worksheet (2)'!$K$4</f>
        <v>0</v>
      </c>
      <c r="Q237" s="287"/>
      <c r="R237" s="287"/>
      <c r="S237" s="288"/>
    </row>
    <row r="238" spans="1:19" ht="15" customHeight="1">
      <c r="C238" s="164"/>
      <c r="D238" s="313"/>
      <c r="E238" s="313"/>
      <c r="F238" s="313"/>
      <c r="G238" s="54"/>
      <c r="H238" s="134"/>
      <c r="I238" s="316"/>
      <c r="L238" s="289" t="str">
        <f>$I$2</f>
        <v>Ship</v>
      </c>
      <c r="M238" s="290"/>
      <c r="N238" s="291">
        <f>'Cubicle Worksheet (2)'!$AG$5</f>
        <v>0</v>
      </c>
      <c r="O238" s="292"/>
      <c r="P238" s="289" t="str">
        <f>$I$2</f>
        <v>Ship</v>
      </c>
      <c r="Q238" s="290"/>
      <c r="R238" s="291">
        <f>'Cubicle Worksheet (2)'!$AG$5</f>
        <v>0</v>
      </c>
      <c r="S238" s="292"/>
    </row>
    <row r="239" spans="1:19" ht="15" customHeight="1">
      <c r="C239" s="305" t="s">
        <v>29</v>
      </c>
      <c r="D239" s="307">
        <f>'Cubicle Worksheet (2)'!$S$13</f>
        <v>0</v>
      </c>
      <c r="E239" s="308"/>
      <c r="F239" s="308"/>
      <c r="G239" s="308"/>
      <c r="H239" s="309"/>
      <c r="I239" s="316"/>
      <c r="J239" s="28"/>
      <c r="L239" s="293" t="s">
        <v>158</v>
      </c>
      <c r="M239" s="294"/>
      <c r="N239" s="299" t="s">
        <v>147</v>
      </c>
      <c r="O239" s="300"/>
      <c r="P239" s="293" t="s">
        <v>158</v>
      </c>
      <c r="Q239" s="294"/>
      <c r="R239" s="299" t="s">
        <v>148</v>
      </c>
      <c r="S239" s="300"/>
    </row>
    <row r="240" spans="1:19" ht="15" customHeight="1">
      <c r="C240" s="306"/>
      <c r="D240" s="310"/>
      <c r="E240" s="311"/>
      <c r="F240" s="311"/>
      <c r="G240" s="311"/>
      <c r="H240" s="312"/>
      <c r="I240" s="317"/>
      <c r="L240" s="295"/>
      <c r="M240" s="296"/>
      <c r="N240" s="301"/>
      <c r="O240" s="302"/>
      <c r="P240" s="295"/>
      <c r="Q240" s="296"/>
      <c r="R240" s="301"/>
      <c r="S240" s="302"/>
    </row>
    <row r="241" spans="3:19" ht="15" customHeight="1" thickBot="1">
      <c r="C241" s="60"/>
      <c r="D241" s="79" t="s">
        <v>177</v>
      </c>
      <c r="E241" s="61"/>
      <c r="F241" s="61"/>
      <c r="G241" s="65"/>
      <c r="H241" s="65"/>
      <c r="I241" s="66"/>
      <c r="L241" s="297"/>
      <c r="M241" s="298"/>
      <c r="N241" s="303"/>
      <c r="O241" s="304"/>
      <c r="P241" s="297"/>
      <c r="Q241" s="298"/>
      <c r="R241" s="303"/>
      <c r="S241" s="304"/>
    </row>
    <row r="242" spans="3:19" ht="15" customHeight="1"/>
    <row r="243" spans="3:19" ht="15" customHeight="1" thickBot="1"/>
    <row r="244" spans="3:19" ht="15" customHeight="1">
      <c r="C244" s="286">
        <f>'Cubicle Worksheet (2)'!$K$4</f>
        <v>0</v>
      </c>
      <c r="D244" s="287"/>
      <c r="E244" s="287"/>
      <c r="F244" s="288"/>
      <c r="G244" s="286">
        <f>'Cubicle Worksheet (2)'!$K$4</f>
        <v>0</v>
      </c>
      <c r="H244" s="287"/>
      <c r="I244" s="287"/>
      <c r="J244" s="288"/>
      <c r="L244" s="286">
        <f>'Cubicle Worksheet (2)'!$K$4</f>
        <v>0</v>
      </c>
      <c r="M244" s="287"/>
      <c r="N244" s="287"/>
      <c r="O244" s="288"/>
      <c r="P244" s="286">
        <f>'Cubicle Worksheet (2)'!$K$4</f>
        <v>0</v>
      </c>
      <c r="Q244" s="287"/>
      <c r="R244" s="287"/>
      <c r="S244" s="288"/>
    </row>
    <row r="245" spans="3:19" ht="15" customHeight="1">
      <c r="C245" s="289" t="str">
        <f>$I$2</f>
        <v>Ship</v>
      </c>
      <c r="D245" s="290"/>
      <c r="E245" s="291">
        <f>'Cubicle Worksheet (2)'!$AG$5</f>
        <v>0</v>
      </c>
      <c r="F245" s="292"/>
      <c r="G245" s="289" t="str">
        <f>$I$2</f>
        <v>Ship</v>
      </c>
      <c r="H245" s="290"/>
      <c r="I245" s="291">
        <f>'Cubicle Worksheet (2)'!$AG$5</f>
        <v>0</v>
      </c>
      <c r="J245" s="292"/>
      <c r="L245" s="289" t="str">
        <f>$I$2</f>
        <v>Ship</v>
      </c>
      <c r="M245" s="290"/>
      <c r="N245" s="291">
        <f>'Cubicle Worksheet (2)'!$AG$5</f>
        <v>0</v>
      </c>
      <c r="O245" s="292"/>
      <c r="P245" s="289" t="str">
        <f>$I$2</f>
        <v>Ship</v>
      </c>
      <c r="Q245" s="290"/>
      <c r="R245" s="291">
        <f>'Cubicle Worksheet (2)'!$AG$5</f>
        <v>0</v>
      </c>
      <c r="S245" s="292"/>
    </row>
    <row r="246" spans="3:19" ht="15" customHeight="1">
      <c r="C246" s="293" t="s">
        <v>158</v>
      </c>
      <c r="D246" s="294"/>
      <c r="E246" s="299" t="s">
        <v>160</v>
      </c>
      <c r="F246" s="300"/>
      <c r="G246" s="293" t="s">
        <v>158</v>
      </c>
      <c r="H246" s="294"/>
      <c r="I246" s="299" t="s">
        <v>161</v>
      </c>
      <c r="J246" s="300"/>
      <c r="L246" s="293" t="s">
        <v>158</v>
      </c>
      <c r="M246" s="294"/>
      <c r="N246" s="299" t="s">
        <v>164</v>
      </c>
      <c r="O246" s="300"/>
      <c r="P246" s="293" t="s">
        <v>158</v>
      </c>
      <c r="Q246" s="294"/>
      <c r="R246" s="299" t="s">
        <v>165</v>
      </c>
      <c r="S246" s="300"/>
    </row>
    <row r="247" spans="3:19" ht="15" customHeight="1">
      <c r="C247" s="295"/>
      <c r="D247" s="296"/>
      <c r="E247" s="301"/>
      <c r="F247" s="302"/>
      <c r="G247" s="295"/>
      <c r="H247" s="296"/>
      <c r="I247" s="301"/>
      <c r="J247" s="302"/>
      <c r="L247" s="295"/>
      <c r="M247" s="296"/>
      <c r="N247" s="301"/>
      <c r="O247" s="302"/>
      <c r="P247" s="295"/>
      <c r="Q247" s="296"/>
      <c r="R247" s="301"/>
      <c r="S247" s="302"/>
    </row>
    <row r="248" spans="3:19" ht="15" customHeight="1" thickBot="1">
      <c r="C248" s="297"/>
      <c r="D248" s="298"/>
      <c r="E248" s="303"/>
      <c r="F248" s="304"/>
      <c r="G248" s="297"/>
      <c r="H248" s="298"/>
      <c r="I248" s="303"/>
      <c r="J248" s="304"/>
      <c r="L248" s="297"/>
      <c r="M248" s="298"/>
      <c r="N248" s="303"/>
      <c r="O248" s="304"/>
      <c r="P248" s="297"/>
      <c r="Q248" s="298"/>
      <c r="R248" s="303"/>
      <c r="S248" s="304"/>
    </row>
    <row r="249" spans="3:19" ht="15" customHeight="1" thickBot="1">
      <c r="C249" s="75"/>
      <c r="D249" s="70"/>
      <c r="E249" s="71"/>
      <c r="F249" s="74"/>
      <c r="G249" s="71"/>
      <c r="H249" s="72"/>
      <c r="I249" s="73"/>
      <c r="J249" s="70"/>
      <c r="L249" s="75"/>
      <c r="M249" s="70"/>
      <c r="N249" s="71"/>
      <c r="O249" s="74"/>
      <c r="P249" s="71"/>
      <c r="Q249" s="72"/>
      <c r="R249" s="73"/>
      <c r="S249" s="70"/>
    </row>
    <row r="250" spans="3:19" ht="15" customHeight="1">
      <c r="C250" s="286">
        <f>'Cubicle Worksheet (2)'!$K$4</f>
        <v>0</v>
      </c>
      <c r="D250" s="287"/>
      <c r="E250" s="287"/>
      <c r="F250" s="288"/>
      <c r="G250" s="286">
        <f>'Cubicle Worksheet (2)'!$K$4</f>
        <v>0</v>
      </c>
      <c r="H250" s="287"/>
      <c r="I250" s="287"/>
      <c r="J250" s="288"/>
      <c r="L250" s="286">
        <f>'Cubicle Worksheet (2)'!$K$4</f>
        <v>0</v>
      </c>
      <c r="M250" s="287"/>
      <c r="N250" s="287"/>
      <c r="O250" s="288"/>
      <c r="P250" s="286">
        <f>'Cubicle Worksheet (2)'!$K$4</f>
        <v>0</v>
      </c>
      <c r="Q250" s="287"/>
      <c r="R250" s="287"/>
      <c r="S250" s="288"/>
    </row>
    <row r="251" spans="3:19" ht="15" customHeight="1">
      <c r="C251" s="289" t="str">
        <f>$I$2</f>
        <v>Ship</v>
      </c>
      <c r="D251" s="290"/>
      <c r="E251" s="291">
        <f>'Cubicle Worksheet (2)'!$AG$5</f>
        <v>0</v>
      </c>
      <c r="F251" s="292"/>
      <c r="G251" s="289" t="str">
        <f>$I$2</f>
        <v>Ship</v>
      </c>
      <c r="H251" s="290"/>
      <c r="I251" s="291">
        <f>'Cubicle Worksheet (2)'!$AG$5</f>
        <v>0</v>
      </c>
      <c r="J251" s="292"/>
      <c r="L251" s="289" t="str">
        <f>$I$2</f>
        <v>Ship</v>
      </c>
      <c r="M251" s="290"/>
      <c r="N251" s="291">
        <f>'Cubicle Worksheet (2)'!$AG$5</f>
        <v>0</v>
      </c>
      <c r="O251" s="292"/>
      <c r="P251" s="289" t="str">
        <f>$I$2</f>
        <v>Ship</v>
      </c>
      <c r="Q251" s="290"/>
      <c r="R251" s="291">
        <f>'Cubicle Worksheet (2)'!$AG$5</f>
        <v>0</v>
      </c>
      <c r="S251" s="292"/>
    </row>
    <row r="252" spans="3:19" ht="15" customHeight="1">
      <c r="C252" s="293" t="s">
        <v>158</v>
      </c>
      <c r="D252" s="294"/>
      <c r="E252" s="299" t="s">
        <v>162</v>
      </c>
      <c r="F252" s="300"/>
      <c r="G252" s="293" t="s">
        <v>158</v>
      </c>
      <c r="H252" s="294"/>
      <c r="I252" s="299" t="s">
        <v>163</v>
      </c>
      <c r="J252" s="300"/>
      <c r="L252" s="293" t="s">
        <v>158</v>
      </c>
      <c r="M252" s="294"/>
      <c r="N252" s="299" t="s">
        <v>166</v>
      </c>
      <c r="O252" s="300"/>
      <c r="P252" s="293" t="s">
        <v>158</v>
      </c>
      <c r="Q252" s="294"/>
      <c r="R252" s="299" t="s">
        <v>167</v>
      </c>
      <c r="S252" s="300"/>
    </row>
    <row r="253" spans="3:19" ht="15" customHeight="1">
      <c r="C253" s="295"/>
      <c r="D253" s="296"/>
      <c r="E253" s="301"/>
      <c r="F253" s="302"/>
      <c r="G253" s="295"/>
      <c r="H253" s="296"/>
      <c r="I253" s="301"/>
      <c r="J253" s="302"/>
      <c r="L253" s="295"/>
      <c r="M253" s="296"/>
      <c r="N253" s="301"/>
      <c r="O253" s="302"/>
      <c r="P253" s="295"/>
      <c r="Q253" s="296"/>
      <c r="R253" s="301"/>
      <c r="S253" s="302"/>
    </row>
    <row r="254" spans="3:19" ht="15" customHeight="1" thickBot="1">
      <c r="C254" s="297"/>
      <c r="D254" s="298"/>
      <c r="E254" s="303"/>
      <c r="F254" s="304"/>
      <c r="G254" s="297"/>
      <c r="H254" s="298"/>
      <c r="I254" s="303"/>
      <c r="J254" s="304"/>
      <c r="L254" s="297"/>
      <c r="M254" s="298"/>
      <c r="N254" s="303"/>
      <c r="O254" s="304"/>
      <c r="P254" s="297"/>
      <c r="Q254" s="298"/>
      <c r="R254" s="303"/>
      <c r="S254" s="304"/>
    </row>
    <row r="256" spans="3:19" ht="13.5" thickBot="1"/>
    <row r="257" spans="1:19" ht="15.75">
      <c r="A257" s="24" t="s">
        <v>96</v>
      </c>
      <c r="B257" s="24" t="s">
        <v>153</v>
      </c>
      <c r="C257" s="51" t="s">
        <v>74</v>
      </c>
      <c r="D257" s="318">
        <f>'Cubicle Worksheet (2)'!$K$4</f>
        <v>0</v>
      </c>
      <c r="E257" s="319"/>
      <c r="F257" s="319"/>
      <c r="G257" s="319"/>
      <c r="H257" s="320"/>
      <c r="I257" s="53">
        <f>'Cubicle Worksheet (2)'!$AG$5</f>
        <v>0</v>
      </c>
      <c r="J257" s="25"/>
      <c r="L257" s="286">
        <f>'Cubicle Worksheet (2)'!$K$4</f>
        <v>0</v>
      </c>
      <c r="M257" s="287"/>
      <c r="N257" s="287"/>
      <c r="O257" s="288"/>
      <c r="P257" s="286">
        <f>'Cubicle Worksheet (2)'!$K$4</f>
        <v>0</v>
      </c>
      <c r="Q257" s="287"/>
      <c r="R257" s="287"/>
      <c r="S257" s="288"/>
    </row>
    <row r="258" spans="1:19" ht="19.5">
      <c r="C258" s="136"/>
      <c r="D258" s="323" t="s">
        <v>177</v>
      </c>
      <c r="E258" s="323"/>
      <c r="F258" s="323"/>
      <c r="G258" s="323"/>
      <c r="H258" s="324"/>
      <c r="I258" s="53" t="str">
        <f>+IF('Cubicle Worksheet (2)'!$Q$38=1,"Ship",IF('Cubicle Worksheet (2)'!$Q$38=2,"Install",IF('Cubicle Worksheet (2)'!$Q$38=3,"Deliver",IF('Cubicle Worksheet (2)'!$Q$38=4,"Will Call"))))</f>
        <v>Ship</v>
      </c>
      <c r="J258" s="26"/>
      <c r="L258" s="289" t="str">
        <f>$I$2</f>
        <v>Ship</v>
      </c>
      <c r="M258" s="290"/>
      <c r="N258" s="291">
        <f>'Cubicle Worksheet (2)'!$AG$5</f>
        <v>0</v>
      </c>
      <c r="O258" s="292"/>
      <c r="P258" s="289" t="str">
        <f>$I$2</f>
        <v>Ship</v>
      </c>
      <c r="Q258" s="290"/>
      <c r="R258" s="291">
        <f>'Cubicle Worksheet (2)'!$AG$5</f>
        <v>0</v>
      </c>
      <c r="S258" s="292"/>
    </row>
    <row r="259" spans="1:19" ht="12.75" customHeight="1">
      <c r="C259" s="136"/>
      <c r="I259" s="56"/>
      <c r="L259" s="293" t="s">
        <v>158</v>
      </c>
      <c r="M259" s="294"/>
      <c r="N259" s="299" t="s">
        <v>145</v>
      </c>
      <c r="O259" s="300"/>
      <c r="P259" s="293" t="s">
        <v>158</v>
      </c>
      <c r="Q259" s="294"/>
      <c r="R259" s="299" t="s">
        <v>146</v>
      </c>
      <c r="S259" s="300"/>
    </row>
    <row r="260" spans="1:19" ht="15" customHeight="1">
      <c r="C260" s="51" t="s">
        <v>75</v>
      </c>
      <c r="D260" s="321"/>
      <c r="E260" s="322"/>
      <c r="F260" s="69">
        <f>'Cubicle Worksheet (2)'!R35</f>
        <v>4</v>
      </c>
      <c r="G260" s="69" t="s">
        <v>37</v>
      </c>
      <c r="H260" s="68">
        <f>'Cubicle Worksheet (2)'!T35</f>
        <v>24</v>
      </c>
      <c r="I260" s="56"/>
      <c r="L260" s="295"/>
      <c r="M260" s="296"/>
      <c r="N260" s="301"/>
      <c r="O260" s="302"/>
      <c r="P260" s="295"/>
      <c r="Q260" s="296"/>
      <c r="R260" s="301"/>
      <c r="S260" s="302"/>
    </row>
    <row r="261" spans="1:19" ht="16.5" customHeight="1" thickBot="1">
      <c r="C261" s="51" t="s">
        <v>76</v>
      </c>
      <c r="D261" s="67">
        <f>F260+6</f>
        <v>10</v>
      </c>
      <c r="E261" s="54" t="s">
        <v>37</v>
      </c>
      <c r="F261" s="163">
        <f>H260+4</f>
        <v>28</v>
      </c>
      <c r="G261" s="54"/>
      <c r="H261" s="54"/>
      <c r="I261" s="56"/>
      <c r="L261" s="297"/>
      <c r="M261" s="298"/>
      <c r="N261" s="303"/>
      <c r="O261" s="304"/>
      <c r="P261" s="297"/>
      <c r="Q261" s="298"/>
      <c r="R261" s="303"/>
      <c r="S261" s="304"/>
    </row>
    <row r="262" spans="1:19" ht="15.75" thickBot="1">
      <c r="C262" s="57"/>
      <c r="D262" s="69"/>
      <c r="E262" s="54"/>
      <c r="F262" s="55"/>
      <c r="G262" s="54"/>
      <c r="H262" s="54"/>
      <c r="I262" s="56" t="s">
        <v>159</v>
      </c>
      <c r="L262" s="75"/>
      <c r="M262" s="70"/>
      <c r="N262" s="71"/>
      <c r="O262" s="74"/>
      <c r="P262" s="71"/>
      <c r="Q262" s="72"/>
      <c r="R262" s="73"/>
      <c r="S262" s="70"/>
    </row>
    <row r="263" spans="1:19" ht="15.75" customHeight="1">
      <c r="C263" s="164"/>
      <c r="D263" s="313"/>
      <c r="E263" s="313"/>
      <c r="F263" s="313"/>
      <c r="G263" s="313"/>
      <c r="H263" s="314"/>
      <c r="I263" s="315">
        <f>'Cubicle Worksheet (2)'!B35</f>
        <v>0</v>
      </c>
      <c r="L263" s="286">
        <f>'Cubicle Worksheet (2)'!$K$4</f>
        <v>0</v>
      </c>
      <c r="M263" s="287"/>
      <c r="N263" s="287"/>
      <c r="O263" s="288"/>
      <c r="P263" s="286">
        <f>'Cubicle Worksheet (2)'!$K$4</f>
        <v>0</v>
      </c>
      <c r="Q263" s="287"/>
      <c r="R263" s="287"/>
      <c r="S263" s="288"/>
    </row>
    <row r="264" spans="1:19" ht="15.75" customHeight="1">
      <c r="C264" s="164"/>
      <c r="D264" s="313"/>
      <c r="E264" s="313"/>
      <c r="F264" s="313"/>
      <c r="G264" s="54"/>
      <c r="H264" s="134"/>
      <c r="I264" s="316"/>
      <c r="L264" s="289" t="str">
        <f>$I$2</f>
        <v>Ship</v>
      </c>
      <c r="M264" s="290"/>
      <c r="N264" s="291">
        <f>'Cubicle Worksheet (2)'!$AG$5</f>
        <v>0</v>
      </c>
      <c r="O264" s="292"/>
      <c r="P264" s="289" t="str">
        <f>$I$2</f>
        <v>Ship</v>
      </c>
      <c r="Q264" s="290"/>
      <c r="R264" s="291">
        <f>'Cubicle Worksheet (2)'!$AG$5</f>
        <v>0</v>
      </c>
      <c r="S264" s="292"/>
    </row>
    <row r="265" spans="1:19" ht="15.75" customHeight="1">
      <c r="C265" s="305" t="s">
        <v>29</v>
      </c>
      <c r="D265" s="307">
        <f>'Cubicle Worksheet (2)'!$S$13</f>
        <v>0</v>
      </c>
      <c r="E265" s="308"/>
      <c r="F265" s="308"/>
      <c r="G265" s="308"/>
      <c r="H265" s="309"/>
      <c r="I265" s="316"/>
      <c r="J265" s="28"/>
      <c r="L265" s="293" t="s">
        <v>158</v>
      </c>
      <c r="M265" s="294"/>
      <c r="N265" s="299" t="s">
        <v>147</v>
      </c>
      <c r="O265" s="300"/>
      <c r="P265" s="293" t="s">
        <v>158</v>
      </c>
      <c r="Q265" s="294"/>
      <c r="R265" s="299" t="s">
        <v>148</v>
      </c>
      <c r="S265" s="300"/>
    </row>
    <row r="266" spans="1:19" ht="15" customHeight="1">
      <c r="C266" s="306"/>
      <c r="D266" s="310"/>
      <c r="E266" s="311"/>
      <c r="F266" s="311"/>
      <c r="G266" s="311"/>
      <c r="H266" s="312"/>
      <c r="I266" s="317"/>
      <c r="L266" s="295"/>
      <c r="M266" s="296"/>
      <c r="N266" s="301"/>
      <c r="O266" s="302"/>
      <c r="P266" s="295"/>
      <c r="Q266" s="296"/>
      <c r="R266" s="301"/>
      <c r="S266" s="302"/>
    </row>
    <row r="267" spans="1:19" ht="15.75" customHeight="1" thickBot="1">
      <c r="C267" s="60"/>
      <c r="D267" s="79" t="s">
        <v>177</v>
      </c>
      <c r="E267" s="61"/>
      <c r="F267" s="61"/>
      <c r="G267" s="65"/>
      <c r="H267" s="65"/>
      <c r="I267" s="66"/>
      <c r="L267" s="297"/>
      <c r="M267" s="298"/>
      <c r="N267" s="303"/>
      <c r="O267" s="304"/>
      <c r="P267" s="297"/>
      <c r="Q267" s="298"/>
      <c r="R267" s="303"/>
      <c r="S267" s="304"/>
    </row>
    <row r="269" spans="1:19" ht="13.5" thickBot="1"/>
    <row r="270" spans="1:19" ht="15.75">
      <c r="C270" s="286">
        <f>'Cubicle Worksheet (2)'!$K$4</f>
        <v>0</v>
      </c>
      <c r="D270" s="287"/>
      <c r="E270" s="287"/>
      <c r="F270" s="288"/>
      <c r="G270" s="286">
        <f>'Cubicle Worksheet (2)'!$K$4</f>
        <v>0</v>
      </c>
      <c r="H270" s="287"/>
      <c r="I270" s="287"/>
      <c r="J270" s="288"/>
      <c r="L270" s="286">
        <f>'Cubicle Worksheet (2)'!$K$4</f>
        <v>0</v>
      </c>
      <c r="M270" s="287"/>
      <c r="N270" s="287"/>
      <c r="O270" s="288"/>
      <c r="P270" s="286">
        <f>'Cubicle Worksheet (2)'!$K$4</f>
        <v>0</v>
      </c>
      <c r="Q270" s="287"/>
      <c r="R270" s="287"/>
      <c r="S270" s="288"/>
    </row>
    <row r="271" spans="1:19" ht="15.75">
      <c r="C271" s="289" t="str">
        <f>$I$2</f>
        <v>Ship</v>
      </c>
      <c r="D271" s="290"/>
      <c r="E271" s="291">
        <f>'Cubicle Worksheet (2)'!$AG$5</f>
        <v>0</v>
      </c>
      <c r="F271" s="292"/>
      <c r="G271" s="289" t="str">
        <f>$I$2</f>
        <v>Ship</v>
      </c>
      <c r="H271" s="290"/>
      <c r="I271" s="291">
        <f>'Cubicle Worksheet (2)'!$AG$5</f>
        <v>0</v>
      </c>
      <c r="J271" s="292"/>
      <c r="L271" s="289" t="str">
        <f>$I$2</f>
        <v>Ship</v>
      </c>
      <c r="M271" s="290"/>
      <c r="N271" s="291">
        <f>'Cubicle Worksheet (2)'!$AG$5</f>
        <v>0</v>
      </c>
      <c r="O271" s="292"/>
      <c r="P271" s="289" t="str">
        <f>$I$2</f>
        <v>Ship</v>
      </c>
      <c r="Q271" s="290"/>
      <c r="R271" s="291">
        <f>'Cubicle Worksheet (2)'!$AG$5</f>
        <v>0</v>
      </c>
      <c r="S271" s="292"/>
    </row>
    <row r="272" spans="1:19">
      <c r="C272" s="293" t="s">
        <v>158</v>
      </c>
      <c r="D272" s="294"/>
      <c r="E272" s="299" t="s">
        <v>160</v>
      </c>
      <c r="F272" s="300"/>
      <c r="G272" s="293" t="s">
        <v>158</v>
      </c>
      <c r="H272" s="294"/>
      <c r="I272" s="299" t="s">
        <v>161</v>
      </c>
      <c r="J272" s="300"/>
      <c r="L272" s="293" t="s">
        <v>158</v>
      </c>
      <c r="M272" s="294"/>
      <c r="N272" s="299" t="s">
        <v>164</v>
      </c>
      <c r="O272" s="300"/>
      <c r="P272" s="293" t="s">
        <v>158</v>
      </c>
      <c r="Q272" s="294"/>
      <c r="R272" s="299" t="s">
        <v>165</v>
      </c>
      <c r="S272" s="300"/>
    </row>
    <row r="273" spans="3:19">
      <c r="C273" s="295"/>
      <c r="D273" s="296"/>
      <c r="E273" s="301"/>
      <c r="F273" s="302"/>
      <c r="G273" s="295"/>
      <c r="H273" s="296"/>
      <c r="I273" s="301"/>
      <c r="J273" s="302"/>
      <c r="L273" s="295"/>
      <c r="M273" s="296"/>
      <c r="N273" s="301"/>
      <c r="O273" s="302"/>
      <c r="P273" s="295"/>
      <c r="Q273" s="296"/>
      <c r="R273" s="301"/>
      <c r="S273" s="302"/>
    </row>
    <row r="274" spans="3:19" ht="13.5" thickBot="1">
      <c r="C274" s="297"/>
      <c r="D274" s="298"/>
      <c r="E274" s="303"/>
      <c r="F274" s="304"/>
      <c r="G274" s="297"/>
      <c r="H274" s="298"/>
      <c r="I274" s="303"/>
      <c r="J274" s="304"/>
      <c r="L274" s="297"/>
      <c r="M274" s="298"/>
      <c r="N274" s="303"/>
      <c r="O274" s="304"/>
      <c r="P274" s="297"/>
      <c r="Q274" s="298"/>
      <c r="R274" s="303"/>
      <c r="S274" s="304"/>
    </row>
    <row r="275" spans="3:19" ht="15" thickBot="1">
      <c r="C275" s="75"/>
      <c r="D275" s="70"/>
      <c r="E275" s="71"/>
      <c r="F275" s="74"/>
      <c r="G275" s="71"/>
      <c r="H275" s="72"/>
      <c r="I275" s="73"/>
      <c r="J275" s="70"/>
      <c r="L275" s="75"/>
      <c r="M275" s="70"/>
      <c r="N275" s="71"/>
      <c r="O275" s="74"/>
      <c r="P275" s="71"/>
      <c r="Q275" s="72"/>
      <c r="R275" s="73"/>
      <c r="S275" s="70"/>
    </row>
    <row r="276" spans="3:19" ht="15.75">
      <c r="C276" s="286">
        <f>'Cubicle Worksheet (2)'!$K$4</f>
        <v>0</v>
      </c>
      <c r="D276" s="287"/>
      <c r="E276" s="287"/>
      <c r="F276" s="288"/>
      <c r="G276" s="286">
        <f>'Cubicle Worksheet (2)'!$K$4</f>
        <v>0</v>
      </c>
      <c r="H276" s="287"/>
      <c r="I276" s="287"/>
      <c r="J276" s="288"/>
      <c r="L276" s="286">
        <f>'Cubicle Worksheet (2)'!$K$4</f>
        <v>0</v>
      </c>
      <c r="M276" s="287"/>
      <c r="N276" s="287"/>
      <c r="O276" s="288"/>
      <c r="P276" s="286">
        <f>'Cubicle Worksheet (2)'!$K$4</f>
        <v>0</v>
      </c>
      <c r="Q276" s="287"/>
      <c r="R276" s="287"/>
      <c r="S276" s="288"/>
    </row>
    <row r="277" spans="3:19" ht="15.75">
      <c r="C277" s="289" t="str">
        <f>$I$2</f>
        <v>Ship</v>
      </c>
      <c r="D277" s="290"/>
      <c r="E277" s="291">
        <f>'Cubicle Worksheet (2)'!$AG$5</f>
        <v>0</v>
      </c>
      <c r="F277" s="292"/>
      <c r="G277" s="289" t="str">
        <f>$I$2</f>
        <v>Ship</v>
      </c>
      <c r="H277" s="290"/>
      <c r="I277" s="291">
        <f>'Cubicle Worksheet (2)'!$AG$5</f>
        <v>0</v>
      </c>
      <c r="J277" s="292"/>
      <c r="L277" s="289" t="str">
        <f>$I$2</f>
        <v>Ship</v>
      </c>
      <c r="M277" s="290"/>
      <c r="N277" s="291">
        <f>'Cubicle Worksheet (2)'!$AG$5</f>
        <v>0</v>
      </c>
      <c r="O277" s="292"/>
      <c r="P277" s="289" t="str">
        <f>$I$2</f>
        <v>Ship</v>
      </c>
      <c r="Q277" s="290"/>
      <c r="R277" s="291">
        <f>'Cubicle Worksheet (2)'!$AG$5</f>
        <v>0</v>
      </c>
      <c r="S277" s="292"/>
    </row>
    <row r="278" spans="3:19">
      <c r="C278" s="293" t="s">
        <v>158</v>
      </c>
      <c r="D278" s="294"/>
      <c r="E278" s="299" t="s">
        <v>162</v>
      </c>
      <c r="F278" s="300"/>
      <c r="G278" s="293" t="s">
        <v>158</v>
      </c>
      <c r="H278" s="294"/>
      <c r="I278" s="299" t="s">
        <v>163</v>
      </c>
      <c r="J278" s="300"/>
      <c r="L278" s="293" t="s">
        <v>158</v>
      </c>
      <c r="M278" s="294"/>
      <c r="N278" s="299" t="s">
        <v>166</v>
      </c>
      <c r="O278" s="300"/>
      <c r="P278" s="293" t="s">
        <v>158</v>
      </c>
      <c r="Q278" s="294"/>
      <c r="R278" s="299" t="s">
        <v>167</v>
      </c>
      <c r="S278" s="300"/>
    </row>
    <row r="279" spans="3:19">
      <c r="C279" s="295"/>
      <c r="D279" s="296"/>
      <c r="E279" s="301"/>
      <c r="F279" s="302"/>
      <c r="G279" s="295"/>
      <c r="H279" s="296"/>
      <c r="I279" s="301"/>
      <c r="J279" s="302"/>
      <c r="L279" s="295"/>
      <c r="M279" s="296"/>
      <c r="N279" s="301"/>
      <c r="O279" s="302"/>
      <c r="P279" s="295"/>
      <c r="Q279" s="296"/>
      <c r="R279" s="301"/>
      <c r="S279" s="302"/>
    </row>
    <row r="280" spans="3:19" ht="13.5" thickBot="1">
      <c r="C280" s="297"/>
      <c r="D280" s="298"/>
      <c r="E280" s="303"/>
      <c r="F280" s="304"/>
      <c r="G280" s="297"/>
      <c r="H280" s="298"/>
      <c r="I280" s="303"/>
      <c r="J280" s="304"/>
      <c r="L280" s="297"/>
      <c r="M280" s="298"/>
      <c r="N280" s="303"/>
      <c r="O280" s="304"/>
      <c r="P280" s="297"/>
      <c r="Q280" s="298"/>
      <c r="R280" s="303"/>
      <c r="S280" s="304"/>
    </row>
    <row r="282" spans="3:19" ht="13.5" thickBot="1"/>
    <row r="283" spans="3:19" ht="15.75">
      <c r="C283" s="286">
        <f>'Cubicle Worksheet (2)'!$K$4</f>
        <v>0</v>
      </c>
      <c r="D283" s="287"/>
      <c r="E283" s="287"/>
      <c r="F283" s="288"/>
      <c r="G283" s="286">
        <f>'Cubicle Worksheet (2)'!$K$4</f>
        <v>0</v>
      </c>
      <c r="H283" s="287"/>
      <c r="I283" s="287"/>
      <c r="J283" s="288"/>
      <c r="L283" s="286">
        <f>'Cubicle Worksheet (2)'!$K$4</f>
        <v>0</v>
      </c>
      <c r="M283" s="287"/>
      <c r="N283" s="287"/>
      <c r="O283" s="288"/>
      <c r="P283" s="286">
        <f>'Cubicle Worksheet (2)'!$K$4</f>
        <v>0</v>
      </c>
      <c r="Q283" s="287"/>
      <c r="R283" s="287"/>
      <c r="S283" s="288"/>
    </row>
    <row r="284" spans="3:19" ht="15.75">
      <c r="C284" s="289" t="str">
        <f>$I$2</f>
        <v>Ship</v>
      </c>
      <c r="D284" s="290"/>
      <c r="E284" s="291">
        <f>'Cubicle Worksheet (2)'!$AG$5</f>
        <v>0</v>
      </c>
      <c r="F284" s="292"/>
      <c r="G284" s="289" t="str">
        <f>$I$2</f>
        <v>Ship</v>
      </c>
      <c r="H284" s="290"/>
      <c r="I284" s="291">
        <f>'Cubicle Worksheet (2)'!$AG$5</f>
        <v>0</v>
      </c>
      <c r="J284" s="292"/>
      <c r="L284" s="289" t="str">
        <f>$I$2</f>
        <v>Ship</v>
      </c>
      <c r="M284" s="290"/>
      <c r="N284" s="291">
        <f>'Cubicle Worksheet (2)'!$AG$5</f>
        <v>0</v>
      </c>
      <c r="O284" s="292"/>
      <c r="P284" s="289" t="str">
        <f>$I$2</f>
        <v>Ship</v>
      </c>
      <c r="Q284" s="290"/>
      <c r="R284" s="291">
        <f>'Cubicle Worksheet (2)'!$AG$5</f>
        <v>0</v>
      </c>
      <c r="S284" s="292"/>
    </row>
    <row r="285" spans="3:19">
      <c r="C285" s="293" t="s">
        <v>158</v>
      </c>
      <c r="D285" s="294"/>
      <c r="E285" s="299" t="s">
        <v>168</v>
      </c>
      <c r="F285" s="300"/>
      <c r="G285" s="293" t="s">
        <v>158</v>
      </c>
      <c r="H285" s="294"/>
      <c r="I285" s="299" t="s">
        <v>169</v>
      </c>
      <c r="J285" s="300"/>
      <c r="L285" s="293" t="s">
        <v>158</v>
      </c>
      <c r="M285" s="294"/>
      <c r="N285" s="299" t="s">
        <v>172</v>
      </c>
      <c r="O285" s="300"/>
      <c r="P285" s="293" t="s">
        <v>158</v>
      </c>
      <c r="Q285" s="294"/>
      <c r="R285" s="299" t="s">
        <v>173</v>
      </c>
      <c r="S285" s="300"/>
    </row>
    <row r="286" spans="3:19">
      <c r="C286" s="295"/>
      <c r="D286" s="296"/>
      <c r="E286" s="301"/>
      <c r="F286" s="302"/>
      <c r="G286" s="295"/>
      <c r="H286" s="296"/>
      <c r="I286" s="301"/>
      <c r="J286" s="302"/>
      <c r="L286" s="295"/>
      <c r="M286" s="296"/>
      <c r="N286" s="301"/>
      <c r="O286" s="302"/>
      <c r="P286" s="295"/>
      <c r="Q286" s="296"/>
      <c r="R286" s="301"/>
      <c r="S286" s="302"/>
    </row>
    <row r="287" spans="3:19" ht="13.5" thickBot="1">
      <c r="C287" s="297"/>
      <c r="D287" s="298"/>
      <c r="E287" s="303"/>
      <c r="F287" s="304"/>
      <c r="G287" s="297"/>
      <c r="H287" s="298"/>
      <c r="I287" s="303"/>
      <c r="J287" s="304"/>
      <c r="L287" s="297"/>
      <c r="M287" s="298"/>
      <c r="N287" s="303"/>
      <c r="O287" s="304"/>
      <c r="P287" s="297"/>
      <c r="Q287" s="298"/>
      <c r="R287" s="303"/>
      <c r="S287" s="304"/>
    </row>
    <row r="288" spans="3:19" ht="15" thickBot="1">
      <c r="C288" s="75"/>
      <c r="D288" s="70"/>
      <c r="E288" s="71"/>
      <c r="F288" s="74"/>
      <c r="G288" s="71"/>
      <c r="H288" s="72"/>
      <c r="I288" s="73"/>
      <c r="J288" s="70"/>
      <c r="L288" s="75"/>
      <c r="M288" s="70"/>
      <c r="N288" s="71"/>
      <c r="O288" s="74"/>
      <c r="P288" s="71"/>
      <c r="Q288" s="72"/>
      <c r="R288" s="73"/>
      <c r="S288" s="70"/>
    </row>
    <row r="289" spans="3:19" ht="15.75">
      <c r="C289" s="286">
        <f>'Cubicle Worksheet (2)'!$K$4</f>
        <v>0</v>
      </c>
      <c r="D289" s="287"/>
      <c r="E289" s="287"/>
      <c r="F289" s="288"/>
      <c r="G289" s="286">
        <f>'Cubicle Worksheet (2)'!$K$4</f>
        <v>0</v>
      </c>
      <c r="H289" s="287"/>
      <c r="I289" s="287"/>
      <c r="J289" s="288"/>
      <c r="L289" s="286">
        <f>'Cubicle Worksheet (2)'!$K$4</f>
        <v>0</v>
      </c>
      <c r="M289" s="287"/>
      <c r="N289" s="287"/>
      <c r="O289" s="288"/>
      <c r="P289" s="286">
        <f>'Cubicle Worksheet (2)'!$K$4</f>
        <v>0</v>
      </c>
      <c r="Q289" s="287"/>
      <c r="R289" s="287"/>
      <c r="S289" s="288"/>
    </row>
    <row r="290" spans="3:19" ht="15.75">
      <c r="C290" s="289" t="str">
        <f>$I$2</f>
        <v>Ship</v>
      </c>
      <c r="D290" s="290"/>
      <c r="E290" s="291">
        <f>'Cubicle Worksheet (2)'!$AG$5</f>
        <v>0</v>
      </c>
      <c r="F290" s="292"/>
      <c r="G290" s="289" t="str">
        <f>$I$2</f>
        <v>Ship</v>
      </c>
      <c r="H290" s="290"/>
      <c r="I290" s="291">
        <f>'Cubicle Worksheet (2)'!$AG$5</f>
        <v>0</v>
      </c>
      <c r="J290" s="292"/>
      <c r="L290" s="289" t="str">
        <f>$I$2</f>
        <v>Ship</v>
      </c>
      <c r="M290" s="290"/>
      <c r="N290" s="291">
        <f>'Cubicle Worksheet (2)'!$AG$5</f>
        <v>0</v>
      </c>
      <c r="O290" s="292"/>
      <c r="P290" s="289" t="str">
        <f>$I$2</f>
        <v>Ship</v>
      </c>
      <c r="Q290" s="290"/>
      <c r="R290" s="291">
        <f>'Cubicle Worksheet (2)'!$AG$5</f>
        <v>0</v>
      </c>
      <c r="S290" s="292"/>
    </row>
    <row r="291" spans="3:19">
      <c r="C291" s="293" t="s">
        <v>158</v>
      </c>
      <c r="D291" s="294"/>
      <c r="E291" s="299" t="s">
        <v>170</v>
      </c>
      <c r="F291" s="300"/>
      <c r="G291" s="293" t="s">
        <v>158</v>
      </c>
      <c r="H291" s="294"/>
      <c r="I291" s="299" t="s">
        <v>171</v>
      </c>
      <c r="J291" s="300"/>
      <c r="L291" s="293" t="s">
        <v>158</v>
      </c>
      <c r="M291" s="294"/>
      <c r="N291" s="299" t="s">
        <v>174</v>
      </c>
      <c r="O291" s="300"/>
      <c r="P291" s="293" t="s">
        <v>158</v>
      </c>
      <c r="Q291" s="294"/>
      <c r="R291" s="299" t="s">
        <v>175</v>
      </c>
      <c r="S291" s="300"/>
    </row>
    <row r="292" spans="3:19">
      <c r="C292" s="295"/>
      <c r="D292" s="296"/>
      <c r="E292" s="301"/>
      <c r="F292" s="302"/>
      <c r="G292" s="295"/>
      <c r="H292" s="296"/>
      <c r="I292" s="301"/>
      <c r="J292" s="302"/>
      <c r="L292" s="295"/>
      <c r="M292" s="296"/>
      <c r="N292" s="301"/>
      <c r="O292" s="302"/>
      <c r="P292" s="295"/>
      <c r="Q292" s="296"/>
      <c r="R292" s="301"/>
      <c r="S292" s="302"/>
    </row>
    <row r="293" spans="3:19" ht="13.5" thickBot="1">
      <c r="C293" s="297"/>
      <c r="D293" s="298"/>
      <c r="E293" s="303"/>
      <c r="F293" s="304"/>
      <c r="G293" s="297"/>
      <c r="H293" s="298"/>
      <c r="I293" s="303"/>
      <c r="J293" s="304"/>
      <c r="L293" s="297"/>
      <c r="M293" s="298"/>
      <c r="N293" s="303"/>
      <c r="O293" s="304"/>
      <c r="P293" s="297"/>
      <c r="Q293" s="298"/>
      <c r="R293" s="303"/>
      <c r="S293" s="304"/>
    </row>
  </sheetData>
  <mergeCells count="680">
    <mergeCell ref="D1:H1"/>
    <mergeCell ref="L1:O1"/>
    <mergeCell ref="P1:S1"/>
    <mergeCell ref="D2:E2"/>
    <mergeCell ref="L2:M2"/>
    <mergeCell ref="N2:O2"/>
    <mergeCell ref="P2:Q2"/>
    <mergeCell ref="R2:S2"/>
    <mergeCell ref="L3:M5"/>
    <mergeCell ref="N3:O5"/>
    <mergeCell ref="P3:Q5"/>
    <mergeCell ref="R3:S5"/>
    <mergeCell ref="C5:F5"/>
    <mergeCell ref="D7:H7"/>
    <mergeCell ref="I7:I10"/>
    <mergeCell ref="L7:O7"/>
    <mergeCell ref="P7:S7"/>
    <mergeCell ref="D8:F8"/>
    <mergeCell ref="D14:H14"/>
    <mergeCell ref="L14:O14"/>
    <mergeCell ref="P14:S14"/>
    <mergeCell ref="D15:E15"/>
    <mergeCell ref="L15:M15"/>
    <mergeCell ref="N15:O15"/>
    <mergeCell ref="P15:Q15"/>
    <mergeCell ref="R15:S15"/>
    <mergeCell ref="L8:M8"/>
    <mergeCell ref="N8:O8"/>
    <mergeCell ref="P8:Q8"/>
    <mergeCell ref="R8:S8"/>
    <mergeCell ref="D9:E9"/>
    <mergeCell ref="L9:M11"/>
    <mergeCell ref="N9:O11"/>
    <mergeCell ref="P9:Q11"/>
    <mergeCell ref="R9:S11"/>
    <mergeCell ref="D10:H10"/>
    <mergeCell ref="L16:M18"/>
    <mergeCell ref="N16:O18"/>
    <mergeCell ref="P16:Q18"/>
    <mergeCell ref="R16:S18"/>
    <mergeCell ref="C18:F18"/>
    <mergeCell ref="D20:H20"/>
    <mergeCell ref="I20:I23"/>
    <mergeCell ref="L20:O20"/>
    <mergeCell ref="P20:S20"/>
    <mergeCell ref="D21:F21"/>
    <mergeCell ref="D27:H27"/>
    <mergeCell ref="L27:O27"/>
    <mergeCell ref="P27:S27"/>
    <mergeCell ref="D28:E28"/>
    <mergeCell ref="L28:M28"/>
    <mergeCell ref="N28:O28"/>
    <mergeCell ref="P28:Q28"/>
    <mergeCell ref="R28:S28"/>
    <mergeCell ref="L21:M21"/>
    <mergeCell ref="N21:O21"/>
    <mergeCell ref="P21:Q21"/>
    <mergeCell ref="R21:S21"/>
    <mergeCell ref="D22:E22"/>
    <mergeCell ref="L22:M24"/>
    <mergeCell ref="N22:O24"/>
    <mergeCell ref="P22:Q24"/>
    <mergeCell ref="R22:S24"/>
    <mergeCell ref="D23:H23"/>
    <mergeCell ref="L29:M31"/>
    <mergeCell ref="N29:O31"/>
    <mergeCell ref="P29:Q31"/>
    <mergeCell ref="R29:S31"/>
    <mergeCell ref="C31:F31"/>
    <mergeCell ref="D33:H33"/>
    <mergeCell ref="I33:I36"/>
    <mergeCell ref="L33:O33"/>
    <mergeCell ref="P33:S33"/>
    <mergeCell ref="D34:F34"/>
    <mergeCell ref="D39:H39"/>
    <mergeCell ref="L39:O39"/>
    <mergeCell ref="P39:S39"/>
    <mergeCell ref="D40:E40"/>
    <mergeCell ref="L40:M40"/>
    <mergeCell ref="N40:O40"/>
    <mergeCell ref="P40:Q40"/>
    <mergeCell ref="R40:S40"/>
    <mergeCell ref="L34:M34"/>
    <mergeCell ref="N34:O34"/>
    <mergeCell ref="P34:Q34"/>
    <mergeCell ref="R34:S34"/>
    <mergeCell ref="D35:E35"/>
    <mergeCell ref="L35:M37"/>
    <mergeCell ref="N35:O37"/>
    <mergeCell ref="P35:Q37"/>
    <mergeCell ref="R35:S37"/>
    <mergeCell ref="D36:H36"/>
    <mergeCell ref="L41:M43"/>
    <mergeCell ref="N41:O43"/>
    <mergeCell ref="P41:Q43"/>
    <mergeCell ref="R41:S43"/>
    <mergeCell ref="C43:F43"/>
    <mergeCell ref="D45:H45"/>
    <mergeCell ref="I45:I48"/>
    <mergeCell ref="L45:O45"/>
    <mergeCell ref="P45:S45"/>
    <mergeCell ref="D46:F46"/>
    <mergeCell ref="D52:H52"/>
    <mergeCell ref="L52:O52"/>
    <mergeCell ref="P52:S52"/>
    <mergeCell ref="D53:E53"/>
    <mergeCell ref="L53:M53"/>
    <mergeCell ref="N53:O53"/>
    <mergeCell ref="P53:Q53"/>
    <mergeCell ref="R53:S53"/>
    <mergeCell ref="L46:M46"/>
    <mergeCell ref="N46:O46"/>
    <mergeCell ref="P46:Q46"/>
    <mergeCell ref="R46:S46"/>
    <mergeCell ref="D47:E47"/>
    <mergeCell ref="L47:M49"/>
    <mergeCell ref="N47:O49"/>
    <mergeCell ref="P47:Q49"/>
    <mergeCell ref="R47:S49"/>
    <mergeCell ref="D48:H48"/>
    <mergeCell ref="L54:M56"/>
    <mergeCell ref="N54:O56"/>
    <mergeCell ref="P54:Q56"/>
    <mergeCell ref="R54:S56"/>
    <mergeCell ref="C56:F56"/>
    <mergeCell ref="D58:H58"/>
    <mergeCell ref="I58:I61"/>
    <mergeCell ref="L58:O58"/>
    <mergeCell ref="P58:S58"/>
    <mergeCell ref="D59:F59"/>
    <mergeCell ref="D65:H65"/>
    <mergeCell ref="L65:O65"/>
    <mergeCell ref="P65:S65"/>
    <mergeCell ref="D66:E66"/>
    <mergeCell ref="L66:M66"/>
    <mergeCell ref="N66:O66"/>
    <mergeCell ref="P66:Q66"/>
    <mergeCell ref="R66:S66"/>
    <mergeCell ref="L59:M59"/>
    <mergeCell ref="N59:O59"/>
    <mergeCell ref="P59:Q59"/>
    <mergeCell ref="R59:S59"/>
    <mergeCell ref="D60:E60"/>
    <mergeCell ref="L60:M62"/>
    <mergeCell ref="N60:O62"/>
    <mergeCell ref="P60:Q62"/>
    <mergeCell ref="R60:S62"/>
    <mergeCell ref="D61:H61"/>
    <mergeCell ref="L67:M69"/>
    <mergeCell ref="N67:O69"/>
    <mergeCell ref="P67:Q69"/>
    <mergeCell ref="R67:S69"/>
    <mergeCell ref="C69:F69"/>
    <mergeCell ref="D71:H71"/>
    <mergeCell ref="I71:I74"/>
    <mergeCell ref="L71:O71"/>
    <mergeCell ref="P71:S71"/>
    <mergeCell ref="D72:F72"/>
    <mergeCell ref="D77:H77"/>
    <mergeCell ref="L77:O77"/>
    <mergeCell ref="P77:S77"/>
    <mergeCell ref="D78:E78"/>
    <mergeCell ref="L78:M78"/>
    <mergeCell ref="N78:O78"/>
    <mergeCell ref="P78:Q78"/>
    <mergeCell ref="R78:S78"/>
    <mergeCell ref="L72:M72"/>
    <mergeCell ref="N72:O72"/>
    <mergeCell ref="P72:Q72"/>
    <mergeCell ref="R72:S72"/>
    <mergeCell ref="D73:E73"/>
    <mergeCell ref="L73:M75"/>
    <mergeCell ref="N73:O75"/>
    <mergeCell ref="P73:Q75"/>
    <mergeCell ref="R73:S75"/>
    <mergeCell ref="D74:H74"/>
    <mergeCell ref="L79:M81"/>
    <mergeCell ref="N79:O81"/>
    <mergeCell ref="P79:Q81"/>
    <mergeCell ref="R79:S81"/>
    <mergeCell ref="C81:F81"/>
    <mergeCell ref="D83:H83"/>
    <mergeCell ref="I83:I86"/>
    <mergeCell ref="L83:O83"/>
    <mergeCell ref="P83:S83"/>
    <mergeCell ref="D84:F84"/>
    <mergeCell ref="D90:H90"/>
    <mergeCell ref="L90:O90"/>
    <mergeCell ref="P90:S90"/>
    <mergeCell ref="D91:E91"/>
    <mergeCell ref="L91:M91"/>
    <mergeCell ref="N91:O91"/>
    <mergeCell ref="P91:Q91"/>
    <mergeCell ref="R91:S91"/>
    <mergeCell ref="L84:M84"/>
    <mergeCell ref="N84:O84"/>
    <mergeCell ref="P84:Q84"/>
    <mergeCell ref="R84:S84"/>
    <mergeCell ref="D85:E85"/>
    <mergeCell ref="L85:M87"/>
    <mergeCell ref="N85:O87"/>
    <mergeCell ref="P85:Q87"/>
    <mergeCell ref="R85:S87"/>
    <mergeCell ref="D86:H86"/>
    <mergeCell ref="L92:M94"/>
    <mergeCell ref="N92:O94"/>
    <mergeCell ref="P92:Q94"/>
    <mergeCell ref="R92:S94"/>
    <mergeCell ref="C94:F94"/>
    <mergeCell ref="D96:H96"/>
    <mergeCell ref="I96:I99"/>
    <mergeCell ref="L96:O96"/>
    <mergeCell ref="P96:S96"/>
    <mergeCell ref="D97:F97"/>
    <mergeCell ref="D103:H103"/>
    <mergeCell ref="L103:O103"/>
    <mergeCell ref="P103:S103"/>
    <mergeCell ref="D104:E104"/>
    <mergeCell ref="L104:M104"/>
    <mergeCell ref="N104:O104"/>
    <mergeCell ref="P104:Q104"/>
    <mergeCell ref="R104:S104"/>
    <mergeCell ref="L97:M97"/>
    <mergeCell ref="N97:O97"/>
    <mergeCell ref="P97:Q97"/>
    <mergeCell ref="R97:S97"/>
    <mergeCell ref="D98:E98"/>
    <mergeCell ref="L98:M100"/>
    <mergeCell ref="N98:O100"/>
    <mergeCell ref="P98:Q100"/>
    <mergeCell ref="R98:S100"/>
    <mergeCell ref="D99:H99"/>
    <mergeCell ref="L105:M107"/>
    <mergeCell ref="N105:O107"/>
    <mergeCell ref="P105:Q107"/>
    <mergeCell ref="R105:S107"/>
    <mergeCell ref="C107:F107"/>
    <mergeCell ref="D109:H109"/>
    <mergeCell ref="I109:I112"/>
    <mergeCell ref="L109:O109"/>
    <mergeCell ref="P109:S109"/>
    <mergeCell ref="D110:F110"/>
    <mergeCell ref="D115:H115"/>
    <mergeCell ref="L115:O115"/>
    <mergeCell ref="P115:S115"/>
    <mergeCell ref="D116:E116"/>
    <mergeCell ref="L116:M116"/>
    <mergeCell ref="N116:O116"/>
    <mergeCell ref="P116:Q116"/>
    <mergeCell ref="R116:S116"/>
    <mergeCell ref="L110:M110"/>
    <mergeCell ref="N110:O110"/>
    <mergeCell ref="P110:Q110"/>
    <mergeCell ref="R110:S110"/>
    <mergeCell ref="D111:E111"/>
    <mergeCell ref="L111:M113"/>
    <mergeCell ref="N111:O113"/>
    <mergeCell ref="P111:Q113"/>
    <mergeCell ref="R111:S113"/>
    <mergeCell ref="D112:H112"/>
    <mergeCell ref="L117:M119"/>
    <mergeCell ref="N117:O119"/>
    <mergeCell ref="P117:Q119"/>
    <mergeCell ref="R117:S119"/>
    <mergeCell ref="C119:F119"/>
    <mergeCell ref="D121:H121"/>
    <mergeCell ref="I121:I124"/>
    <mergeCell ref="L121:O121"/>
    <mergeCell ref="P121:S121"/>
    <mergeCell ref="D122:F122"/>
    <mergeCell ref="D128:H128"/>
    <mergeCell ref="L128:O128"/>
    <mergeCell ref="P128:S128"/>
    <mergeCell ref="D129:E129"/>
    <mergeCell ref="L129:M129"/>
    <mergeCell ref="N129:O129"/>
    <mergeCell ref="P129:Q129"/>
    <mergeCell ref="R129:S129"/>
    <mergeCell ref="L122:M122"/>
    <mergeCell ref="N122:O122"/>
    <mergeCell ref="P122:Q122"/>
    <mergeCell ref="R122:S122"/>
    <mergeCell ref="D123:E123"/>
    <mergeCell ref="L123:M125"/>
    <mergeCell ref="N123:O125"/>
    <mergeCell ref="P123:Q125"/>
    <mergeCell ref="R123:S125"/>
    <mergeCell ref="D124:H124"/>
    <mergeCell ref="L130:M132"/>
    <mergeCell ref="N130:O132"/>
    <mergeCell ref="P130:Q132"/>
    <mergeCell ref="R130:S132"/>
    <mergeCell ref="C132:F132"/>
    <mergeCell ref="D134:H134"/>
    <mergeCell ref="I134:I137"/>
    <mergeCell ref="L134:O134"/>
    <mergeCell ref="P134:S134"/>
    <mergeCell ref="D135:F135"/>
    <mergeCell ref="D141:H141"/>
    <mergeCell ref="L141:O141"/>
    <mergeCell ref="P141:S141"/>
    <mergeCell ref="D142:E142"/>
    <mergeCell ref="L142:M142"/>
    <mergeCell ref="N142:O142"/>
    <mergeCell ref="P142:Q142"/>
    <mergeCell ref="R142:S142"/>
    <mergeCell ref="L135:M135"/>
    <mergeCell ref="N135:O135"/>
    <mergeCell ref="P135:Q135"/>
    <mergeCell ref="R135:S135"/>
    <mergeCell ref="D136:E136"/>
    <mergeCell ref="L136:M138"/>
    <mergeCell ref="N136:O138"/>
    <mergeCell ref="P136:Q138"/>
    <mergeCell ref="R136:S138"/>
    <mergeCell ref="D137:H137"/>
    <mergeCell ref="L143:M145"/>
    <mergeCell ref="N143:O145"/>
    <mergeCell ref="P143:Q145"/>
    <mergeCell ref="R143:S145"/>
    <mergeCell ref="C145:F145"/>
    <mergeCell ref="D147:H147"/>
    <mergeCell ref="I147:I150"/>
    <mergeCell ref="L147:O147"/>
    <mergeCell ref="P147:S147"/>
    <mergeCell ref="D148:F148"/>
    <mergeCell ref="D153:H153"/>
    <mergeCell ref="L153:O153"/>
    <mergeCell ref="P153:S153"/>
    <mergeCell ref="D154:E154"/>
    <mergeCell ref="L154:M154"/>
    <mergeCell ref="N154:O154"/>
    <mergeCell ref="P154:Q154"/>
    <mergeCell ref="R154:S154"/>
    <mergeCell ref="L148:M148"/>
    <mergeCell ref="N148:O148"/>
    <mergeCell ref="P148:Q148"/>
    <mergeCell ref="R148:S148"/>
    <mergeCell ref="D149:E149"/>
    <mergeCell ref="L149:M151"/>
    <mergeCell ref="N149:O151"/>
    <mergeCell ref="P149:Q151"/>
    <mergeCell ref="R149:S151"/>
    <mergeCell ref="D150:H150"/>
    <mergeCell ref="L155:M157"/>
    <mergeCell ref="N155:O157"/>
    <mergeCell ref="P155:Q157"/>
    <mergeCell ref="R155:S157"/>
    <mergeCell ref="C157:F157"/>
    <mergeCell ref="D159:H159"/>
    <mergeCell ref="I159:I162"/>
    <mergeCell ref="L159:O159"/>
    <mergeCell ref="P159:S159"/>
    <mergeCell ref="D160:F160"/>
    <mergeCell ref="D166:H166"/>
    <mergeCell ref="L166:O166"/>
    <mergeCell ref="P166:S166"/>
    <mergeCell ref="D167:E167"/>
    <mergeCell ref="L167:M167"/>
    <mergeCell ref="N167:O167"/>
    <mergeCell ref="P167:Q167"/>
    <mergeCell ref="R167:S167"/>
    <mergeCell ref="L160:M160"/>
    <mergeCell ref="N160:O160"/>
    <mergeCell ref="P160:Q160"/>
    <mergeCell ref="R160:S160"/>
    <mergeCell ref="D161:E161"/>
    <mergeCell ref="L161:M163"/>
    <mergeCell ref="N161:O163"/>
    <mergeCell ref="P161:Q163"/>
    <mergeCell ref="R161:S163"/>
    <mergeCell ref="D162:H162"/>
    <mergeCell ref="L168:M170"/>
    <mergeCell ref="N168:O170"/>
    <mergeCell ref="P168:Q170"/>
    <mergeCell ref="R168:S170"/>
    <mergeCell ref="C170:F170"/>
    <mergeCell ref="D172:H172"/>
    <mergeCell ref="I172:I175"/>
    <mergeCell ref="L172:O172"/>
    <mergeCell ref="P172:S172"/>
    <mergeCell ref="D173:F173"/>
    <mergeCell ref="D179:H179"/>
    <mergeCell ref="L179:O179"/>
    <mergeCell ref="P179:S179"/>
    <mergeCell ref="D180:E180"/>
    <mergeCell ref="L180:M180"/>
    <mergeCell ref="N180:O180"/>
    <mergeCell ref="P180:Q180"/>
    <mergeCell ref="R180:S180"/>
    <mergeCell ref="L173:M173"/>
    <mergeCell ref="N173:O173"/>
    <mergeCell ref="P173:Q173"/>
    <mergeCell ref="R173:S173"/>
    <mergeCell ref="D174:E174"/>
    <mergeCell ref="L174:M176"/>
    <mergeCell ref="N174:O176"/>
    <mergeCell ref="P174:Q176"/>
    <mergeCell ref="R174:S176"/>
    <mergeCell ref="D175:H175"/>
    <mergeCell ref="L181:M183"/>
    <mergeCell ref="N181:O183"/>
    <mergeCell ref="P181:Q183"/>
    <mergeCell ref="R181:S183"/>
    <mergeCell ref="C183:F183"/>
    <mergeCell ref="D185:H185"/>
    <mergeCell ref="I185:I188"/>
    <mergeCell ref="L185:O185"/>
    <mergeCell ref="P185:S185"/>
    <mergeCell ref="D186:F186"/>
    <mergeCell ref="D192:H192"/>
    <mergeCell ref="L192:O192"/>
    <mergeCell ref="P192:S192"/>
    <mergeCell ref="D193:E193"/>
    <mergeCell ref="L193:M193"/>
    <mergeCell ref="N193:O193"/>
    <mergeCell ref="P193:Q193"/>
    <mergeCell ref="R193:S193"/>
    <mergeCell ref="L186:M186"/>
    <mergeCell ref="N186:O186"/>
    <mergeCell ref="P186:Q186"/>
    <mergeCell ref="R186:S186"/>
    <mergeCell ref="D187:E187"/>
    <mergeCell ref="L187:M189"/>
    <mergeCell ref="N187:O189"/>
    <mergeCell ref="P187:Q189"/>
    <mergeCell ref="R187:S189"/>
    <mergeCell ref="D188:H188"/>
    <mergeCell ref="L194:M196"/>
    <mergeCell ref="N194:O196"/>
    <mergeCell ref="P194:Q196"/>
    <mergeCell ref="R194:S196"/>
    <mergeCell ref="C196:F196"/>
    <mergeCell ref="D198:H198"/>
    <mergeCell ref="I198:I201"/>
    <mergeCell ref="L198:O198"/>
    <mergeCell ref="P198:S198"/>
    <mergeCell ref="D199:F199"/>
    <mergeCell ref="D205:H205"/>
    <mergeCell ref="L205:O205"/>
    <mergeCell ref="P205:S205"/>
    <mergeCell ref="D206:E206"/>
    <mergeCell ref="L206:M206"/>
    <mergeCell ref="N206:O206"/>
    <mergeCell ref="P206:Q206"/>
    <mergeCell ref="R206:S206"/>
    <mergeCell ref="L199:M199"/>
    <mergeCell ref="N199:O199"/>
    <mergeCell ref="P199:Q199"/>
    <mergeCell ref="R199:S199"/>
    <mergeCell ref="D200:E200"/>
    <mergeCell ref="L200:M202"/>
    <mergeCell ref="N200:O202"/>
    <mergeCell ref="P200:Q202"/>
    <mergeCell ref="R200:S202"/>
    <mergeCell ref="D201:H201"/>
    <mergeCell ref="L207:M209"/>
    <mergeCell ref="N207:O209"/>
    <mergeCell ref="P207:Q209"/>
    <mergeCell ref="R207:S209"/>
    <mergeCell ref="C209:F209"/>
    <mergeCell ref="D211:H211"/>
    <mergeCell ref="I211:I214"/>
    <mergeCell ref="L211:O211"/>
    <mergeCell ref="P211:S211"/>
    <mergeCell ref="D212:F212"/>
    <mergeCell ref="D218:H218"/>
    <mergeCell ref="L218:O218"/>
    <mergeCell ref="P218:S218"/>
    <mergeCell ref="D219:E219"/>
    <mergeCell ref="L219:M219"/>
    <mergeCell ref="N219:O219"/>
    <mergeCell ref="P219:Q219"/>
    <mergeCell ref="R219:S219"/>
    <mergeCell ref="L212:M212"/>
    <mergeCell ref="N212:O212"/>
    <mergeCell ref="P212:Q212"/>
    <mergeCell ref="R212:S212"/>
    <mergeCell ref="D213:E213"/>
    <mergeCell ref="L213:M215"/>
    <mergeCell ref="N213:O215"/>
    <mergeCell ref="P213:Q215"/>
    <mergeCell ref="R213:S215"/>
    <mergeCell ref="D214:H214"/>
    <mergeCell ref="L220:M222"/>
    <mergeCell ref="N220:O222"/>
    <mergeCell ref="P220:Q222"/>
    <mergeCell ref="R220:S222"/>
    <mergeCell ref="C222:F222"/>
    <mergeCell ref="D224:H224"/>
    <mergeCell ref="I224:I227"/>
    <mergeCell ref="L224:O224"/>
    <mergeCell ref="P224:S224"/>
    <mergeCell ref="D225:F225"/>
    <mergeCell ref="D231:H231"/>
    <mergeCell ref="L231:O231"/>
    <mergeCell ref="P231:S231"/>
    <mergeCell ref="D232:H232"/>
    <mergeCell ref="L232:M232"/>
    <mergeCell ref="N232:O232"/>
    <mergeCell ref="P232:Q232"/>
    <mergeCell ref="R232:S232"/>
    <mergeCell ref="L225:M225"/>
    <mergeCell ref="N225:O225"/>
    <mergeCell ref="P225:Q225"/>
    <mergeCell ref="R225:S225"/>
    <mergeCell ref="D226:E226"/>
    <mergeCell ref="L226:M228"/>
    <mergeCell ref="N226:O228"/>
    <mergeCell ref="P226:Q228"/>
    <mergeCell ref="R226:S228"/>
    <mergeCell ref="D227:H227"/>
    <mergeCell ref="L233:M235"/>
    <mergeCell ref="N233:O235"/>
    <mergeCell ref="P233:Q235"/>
    <mergeCell ref="R233:S235"/>
    <mergeCell ref="D234:E234"/>
    <mergeCell ref="D237:H237"/>
    <mergeCell ref="I237:I240"/>
    <mergeCell ref="L237:O237"/>
    <mergeCell ref="P237:S237"/>
    <mergeCell ref="D238:F238"/>
    <mergeCell ref="L238:M238"/>
    <mergeCell ref="N238:O238"/>
    <mergeCell ref="P238:Q238"/>
    <mergeCell ref="R238:S238"/>
    <mergeCell ref="C239:C240"/>
    <mergeCell ref="D239:H240"/>
    <mergeCell ref="L239:M241"/>
    <mergeCell ref="N239:O241"/>
    <mergeCell ref="P239:Q241"/>
    <mergeCell ref="R239:S241"/>
    <mergeCell ref="C244:F244"/>
    <mergeCell ref="G244:J244"/>
    <mergeCell ref="L244:O244"/>
    <mergeCell ref="P244:S244"/>
    <mergeCell ref="C245:D245"/>
    <mergeCell ref="E245:F245"/>
    <mergeCell ref="G245:H245"/>
    <mergeCell ref="I245:J245"/>
    <mergeCell ref="L245:M245"/>
    <mergeCell ref="N245:O245"/>
    <mergeCell ref="P245:Q245"/>
    <mergeCell ref="R245:S245"/>
    <mergeCell ref="C246:D248"/>
    <mergeCell ref="E246:F248"/>
    <mergeCell ref="G246:H248"/>
    <mergeCell ref="I246:J248"/>
    <mergeCell ref="L246:M248"/>
    <mergeCell ref="N246:O248"/>
    <mergeCell ref="P246:Q248"/>
    <mergeCell ref="R246:S248"/>
    <mergeCell ref="C250:F250"/>
    <mergeCell ref="G250:J250"/>
    <mergeCell ref="L250:O250"/>
    <mergeCell ref="P250:S250"/>
    <mergeCell ref="C251:D251"/>
    <mergeCell ref="E251:F251"/>
    <mergeCell ref="G251:H251"/>
    <mergeCell ref="I251:J251"/>
    <mergeCell ref="L251:M251"/>
    <mergeCell ref="N251:O251"/>
    <mergeCell ref="D257:H257"/>
    <mergeCell ref="L257:O257"/>
    <mergeCell ref="P257:S257"/>
    <mergeCell ref="D258:H258"/>
    <mergeCell ref="L258:M258"/>
    <mergeCell ref="N258:O258"/>
    <mergeCell ref="P258:Q258"/>
    <mergeCell ref="R258:S258"/>
    <mergeCell ref="P251:Q251"/>
    <mergeCell ref="R251:S251"/>
    <mergeCell ref="C252:D254"/>
    <mergeCell ref="E252:F254"/>
    <mergeCell ref="G252:H254"/>
    <mergeCell ref="I252:J254"/>
    <mergeCell ref="L252:M254"/>
    <mergeCell ref="N252:O254"/>
    <mergeCell ref="P252:Q254"/>
    <mergeCell ref="R252:S254"/>
    <mergeCell ref="L259:M261"/>
    <mergeCell ref="N259:O261"/>
    <mergeCell ref="P259:Q261"/>
    <mergeCell ref="R259:S261"/>
    <mergeCell ref="D260:E260"/>
    <mergeCell ref="D263:H263"/>
    <mergeCell ref="I263:I266"/>
    <mergeCell ref="L263:O263"/>
    <mergeCell ref="P263:S263"/>
    <mergeCell ref="D264:F264"/>
    <mergeCell ref="L264:M264"/>
    <mergeCell ref="N264:O264"/>
    <mergeCell ref="P264:Q264"/>
    <mergeCell ref="R264:S264"/>
    <mergeCell ref="C265:C266"/>
    <mergeCell ref="D265:H266"/>
    <mergeCell ref="L265:M267"/>
    <mergeCell ref="N265:O267"/>
    <mergeCell ref="P265:Q267"/>
    <mergeCell ref="R265:S267"/>
    <mergeCell ref="C270:F270"/>
    <mergeCell ref="G270:J270"/>
    <mergeCell ref="L270:O270"/>
    <mergeCell ref="P270:S270"/>
    <mergeCell ref="C271:D271"/>
    <mergeCell ref="E271:F271"/>
    <mergeCell ref="G271:H271"/>
    <mergeCell ref="I271:J271"/>
    <mergeCell ref="L271:M271"/>
    <mergeCell ref="N271:O271"/>
    <mergeCell ref="P271:Q271"/>
    <mergeCell ref="R271:S271"/>
    <mergeCell ref="C272:D274"/>
    <mergeCell ref="E272:F274"/>
    <mergeCell ref="G272:H274"/>
    <mergeCell ref="I272:J274"/>
    <mergeCell ref="L272:M274"/>
    <mergeCell ref="N272:O274"/>
    <mergeCell ref="P272:Q274"/>
    <mergeCell ref="R272:S274"/>
    <mergeCell ref="C276:F276"/>
    <mergeCell ref="G276:J276"/>
    <mergeCell ref="L276:O276"/>
    <mergeCell ref="P276:S276"/>
    <mergeCell ref="C277:D277"/>
    <mergeCell ref="E277:F277"/>
    <mergeCell ref="G277:H277"/>
    <mergeCell ref="I277:J277"/>
    <mergeCell ref="L277:M277"/>
    <mergeCell ref="N277:O277"/>
    <mergeCell ref="P277:Q277"/>
    <mergeCell ref="R277:S277"/>
    <mergeCell ref="C278:D280"/>
    <mergeCell ref="E278:F280"/>
    <mergeCell ref="G278:H280"/>
    <mergeCell ref="I278:J280"/>
    <mergeCell ref="L278:M280"/>
    <mergeCell ref="N278:O280"/>
    <mergeCell ref="P278:Q280"/>
    <mergeCell ref="R278:S280"/>
    <mergeCell ref="C283:F283"/>
    <mergeCell ref="G283:J283"/>
    <mergeCell ref="L283:O283"/>
    <mergeCell ref="P283:S283"/>
    <mergeCell ref="C284:D284"/>
    <mergeCell ref="E284:F284"/>
    <mergeCell ref="G284:H284"/>
    <mergeCell ref="I284:J284"/>
    <mergeCell ref="L284:M284"/>
    <mergeCell ref="N284:O284"/>
    <mergeCell ref="P284:Q284"/>
    <mergeCell ref="R284:S284"/>
    <mergeCell ref="C285:D287"/>
    <mergeCell ref="E285:F287"/>
    <mergeCell ref="G285:H287"/>
    <mergeCell ref="I285:J287"/>
    <mergeCell ref="L285:M287"/>
    <mergeCell ref="N285:O287"/>
    <mergeCell ref="P285:Q287"/>
    <mergeCell ref="R285:S287"/>
    <mergeCell ref="C291:D293"/>
    <mergeCell ref="E291:F293"/>
    <mergeCell ref="G291:H293"/>
    <mergeCell ref="I291:J293"/>
    <mergeCell ref="L291:M293"/>
    <mergeCell ref="N291:O293"/>
    <mergeCell ref="P291:Q293"/>
    <mergeCell ref="R291:S293"/>
    <mergeCell ref="C289:F289"/>
    <mergeCell ref="G289:J289"/>
    <mergeCell ref="L289:O289"/>
    <mergeCell ref="P289:S289"/>
    <mergeCell ref="C290:D290"/>
    <mergeCell ref="E290:F290"/>
    <mergeCell ref="G290:H290"/>
    <mergeCell ref="I290:J290"/>
    <mergeCell ref="L290:M290"/>
    <mergeCell ref="N290:O290"/>
    <mergeCell ref="P290:Q290"/>
    <mergeCell ref="R290:S290"/>
  </mergeCells>
  <printOptions gridLinesSet="0"/>
  <pageMargins left="0.45" right="0.15" top="0.45" bottom="0.15" header="0" footer="0"/>
  <pageSetup orientation="landscape" r:id="rId1"/>
  <headerFooter alignWithMargins="0"/>
  <rowBreaks count="5" manualBreakCount="5">
    <brk id="38" min="2" max="18" man="1"/>
    <brk id="76" min="2" max="18" man="1"/>
    <brk id="114" min="2" max="18" man="1"/>
    <brk id="152" min="2" max="18" man="1"/>
    <brk id="256" min="2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F44F-EAAA-4A0A-AD63-A69B73B98EAB}">
  <dimension ref="A1:AK64"/>
  <sheetViews>
    <sheetView showGridLines="0" view="pageLayout" topLeftCell="A5" zoomScaleNormal="100" zoomScaleSheetLayoutView="110" workbookViewId="0">
      <selection activeCell="V34" sqref="V34:V35"/>
    </sheetView>
  </sheetViews>
  <sheetFormatPr defaultColWidth="9.140625" defaultRowHeight="15"/>
  <cols>
    <col min="1" max="1" width="9.7109375" style="1" customWidth="1"/>
    <col min="2" max="2" width="3.85546875" customWidth="1"/>
    <col min="3" max="3" width="4.140625" customWidth="1"/>
    <col min="4" max="4" width="2.42578125" style="3" customWidth="1"/>
    <col min="5" max="5" width="4.140625" customWidth="1"/>
    <col min="6" max="6" width="2.42578125" style="3" customWidth="1"/>
    <col min="7" max="7" width="4.140625" customWidth="1"/>
    <col min="8" max="8" width="5.42578125" customWidth="1"/>
    <col min="9" max="9" width="5" customWidth="1"/>
    <col min="10" max="10" width="6.140625" customWidth="1"/>
    <col min="11" max="11" width="5.85546875" customWidth="1"/>
    <col min="12" max="12" width="5.140625" customWidth="1"/>
    <col min="13" max="13" width="4.85546875" customWidth="1"/>
    <col min="14" max="14" width="4.140625" style="1" customWidth="1"/>
    <col min="15" max="15" width="3.42578125" customWidth="1"/>
    <col min="16" max="16" width="4" customWidth="1"/>
    <col min="17" max="17" width="5.28515625" customWidth="1"/>
    <col min="18" max="18" width="3" customWidth="1"/>
    <col min="19" max="19" width="2.42578125" style="3" customWidth="1"/>
    <col min="20" max="20" width="3.85546875" customWidth="1"/>
    <col min="21" max="21" width="5.140625" customWidth="1"/>
    <col min="22" max="22" width="7.85546875" customWidth="1"/>
    <col min="23" max="23" width="18.140625" customWidth="1"/>
    <col min="24" max="24" width="6.5703125" style="1" customWidth="1"/>
    <col min="25" max="25" width="11.42578125" customWidth="1"/>
    <col min="26" max="28" width="10" customWidth="1"/>
    <col min="29" max="29" width="11.7109375" customWidth="1"/>
    <col min="30" max="30" width="12" customWidth="1"/>
    <col min="31" max="32" width="10" customWidth="1"/>
    <col min="33" max="33" width="12.28515625" customWidth="1"/>
    <col min="34" max="34" width="13.42578125" customWidth="1"/>
  </cols>
  <sheetData>
    <row r="1" spans="1:37" s="202" customFormat="1" ht="12.75">
      <c r="A1" s="200"/>
      <c r="B1" s="101"/>
      <c r="C1" s="101"/>
      <c r="D1" s="201"/>
      <c r="E1" s="101"/>
      <c r="F1" s="201"/>
      <c r="G1" s="101"/>
      <c r="H1" s="101"/>
      <c r="I1" s="101"/>
      <c r="J1" s="101"/>
      <c r="K1" s="101"/>
      <c r="L1" s="101"/>
      <c r="M1" s="101"/>
      <c r="N1" s="200"/>
      <c r="O1" s="101"/>
      <c r="P1" s="101"/>
      <c r="Q1" s="101"/>
      <c r="R1" s="101"/>
      <c r="S1" s="201"/>
      <c r="T1" s="101"/>
      <c r="U1" s="101"/>
      <c r="V1" s="101"/>
      <c r="W1" s="101"/>
      <c r="X1" s="200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</row>
    <row r="2" spans="1:37" s="202" customFormat="1" ht="21.75" thickBot="1">
      <c r="A2" s="200"/>
      <c r="B2" s="101"/>
      <c r="C2" s="101"/>
      <c r="D2" s="201"/>
      <c r="E2" s="101"/>
      <c r="F2" s="201"/>
      <c r="G2" s="101"/>
      <c r="H2" s="101"/>
      <c r="I2" s="101"/>
      <c r="J2" s="101"/>
      <c r="K2" s="101"/>
      <c r="L2" s="224" t="s">
        <v>402</v>
      </c>
      <c r="M2" s="101"/>
      <c r="N2" s="200"/>
      <c r="O2" s="101"/>
      <c r="P2" s="101"/>
      <c r="Q2" s="101"/>
      <c r="R2" s="101"/>
      <c r="S2" s="201"/>
      <c r="T2" s="101"/>
      <c r="U2" s="101"/>
      <c r="V2" s="101"/>
      <c r="W2" s="101"/>
      <c r="X2" s="200"/>
      <c r="Y2" s="203" t="s">
        <v>209</v>
      </c>
      <c r="Z2" s="101"/>
      <c r="AA2" s="101"/>
      <c r="AB2" s="101"/>
      <c r="AC2" s="101" t="s">
        <v>47</v>
      </c>
      <c r="AD2" s="101" t="s">
        <v>342</v>
      </c>
      <c r="AE2" s="101"/>
      <c r="AF2" s="101"/>
      <c r="AG2" s="101"/>
      <c r="AH2" s="101"/>
      <c r="AI2" s="101"/>
      <c r="AJ2" s="101"/>
      <c r="AK2" s="101"/>
    </row>
    <row r="3" spans="1:37" s="202" customFormat="1" ht="13.5" thickBot="1">
      <c r="A3" s="200"/>
      <c r="B3" s="101"/>
      <c r="C3" s="101"/>
      <c r="D3" s="201"/>
      <c r="E3" s="101"/>
      <c r="F3" s="201"/>
      <c r="G3" s="101"/>
      <c r="H3" s="101"/>
      <c r="I3" s="101"/>
      <c r="J3" s="101"/>
      <c r="K3" s="101"/>
      <c r="L3" s="101"/>
      <c r="M3" s="101"/>
      <c r="N3" s="200"/>
      <c r="O3" s="101"/>
      <c r="P3" s="101"/>
      <c r="Q3" s="101"/>
      <c r="R3" s="101"/>
      <c r="S3" s="201"/>
      <c r="T3" s="101"/>
      <c r="U3" s="101"/>
      <c r="V3" s="101"/>
      <c r="W3" s="204">
        <f ca="1">TODAY()</f>
        <v>45835</v>
      </c>
      <c r="X3" s="205"/>
      <c r="Y3" s="101"/>
      <c r="Z3" s="200" t="s">
        <v>48</v>
      </c>
      <c r="AA3" s="206" t="s">
        <v>210</v>
      </c>
      <c r="AB3" s="101"/>
      <c r="AC3" s="97" t="s">
        <v>39</v>
      </c>
      <c r="AD3" s="98">
        <v>5.49</v>
      </c>
      <c r="AE3" s="101"/>
      <c r="AF3" s="101"/>
      <c r="AG3" s="101"/>
      <c r="AH3" s="101"/>
      <c r="AI3" s="101"/>
      <c r="AJ3" s="101"/>
      <c r="AK3" s="101"/>
    </row>
    <row r="4" spans="1:37" s="202" customFormat="1" ht="13.5" thickBot="1">
      <c r="A4" s="200" t="s">
        <v>16</v>
      </c>
      <c r="B4" s="250"/>
      <c r="C4" s="250"/>
      <c r="D4" s="250"/>
      <c r="E4" s="250"/>
      <c r="F4" s="250"/>
      <c r="G4" s="250"/>
      <c r="H4" s="250"/>
      <c r="I4" s="101"/>
      <c r="J4" s="200" t="s">
        <v>21</v>
      </c>
      <c r="K4" s="250"/>
      <c r="L4" s="250"/>
      <c r="M4" s="250"/>
      <c r="N4" s="250"/>
      <c r="O4" s="250"/>
      <c r="P4" s="250"/>
      <c r="Q4" s="250"/>
      <c r="R4" s="249" t="s">
        <v>129</v>
      </c>
      <c r="S4" s="249"/>
      <c r="T4" s="207">
        <v>3</v>
      </c>
      <c r="U4" s="101"/>
      <c r="V4" s="101"/>
      <c r="W4" s="101"/>
      <c r="X4" s="200"/>
      <c r="Y4" s="101"/>
      <c r="Z4" s="200" t="s">
        <v>43</v>
      </c>
      <c r="AA4" s="208">
        <v>50</v>
      </c>
      <c r="AB4" s="101"/>
      <c r="AC4" s="99" t="s">
        <v>40</v>
      </c>
      <c r="AD4" s="100">
        <v>5.86</v>
      </c>
      <c r="AE4" s="101"/>
      <c r="AF4" s="101"/>
      <c r="AG4" s="101"/>
      <c r="AH4" s="101"/>
      <c r="AI4" s="101"/>
      <c r="AJ4" s="101"/>
      <c r="AK4" s="101"/>
    </row>
    <row r="5" spans="1:37" s="202" customFormat="1" ht="13.5" thickBot="1">
      <c r="A5" s="200"/>
      <c r="B5" s="248"/>
      <c r="C5" s="248"/>
      <c r="D5" s="248"/>
      <c r="E5" s="248"/>
      <c r="F5" s="248"/>
      <c r="G5" s="248"/>
      <c r="H5" s="248"/>
      <c r="I5" s="101"/>
      <c r="J5" s="200"/>
      <c r="K5" s="248"/>
      <c r="L5" s="248"/>
      <c r="M5" s="248"/>
      <c r="N5" s="248"/>
      <c r="O5" s="248"/>
      <c r="P5" s="248"/>
      <c r="Q5" s="248"/>
      <c r="R5" s="101"/>
      <c r="S5" s="201"/>
      <c r="T5" s="101"/>
      <c r="U5" s="101"/>
      <c r="V5" s="101"/>
      <c r="W5" s="101"/>
      <c r="X5" s="200"/>
      <c r="Y5" s="101"/>
      <c r="Z5" s="200" t="s">
        <v>44</v>
      </c>
      <c r="AA5" s="208">
        <v>14</v>
      </c>
      <c r="AB5" s="101"/>
      <c r="AC5" s="99" t="s">
        <v>41</v>
      </c>
      <c r="AD5" s="100">
        <v>6.26</v>
      </c>
      <c r="AE5" s="101"/>
      <c r="AF5" s="101" t="s">
        <v>137</v>
      </c>
      <c r="AG5" s="209"/>
      <c r="AH5" s="101"/>
      <c r="AI5" s="101"/>
      <c r="AJ5" s="101"/>
      <c r="AK5" s="101"/>
    </row>
    <row r="6" spans="1:37" s="202" customFormat="1" ht="13.5" thickBot="1">
      <c r="A6" s="200"/>
      <c r="B6" s="248"/>
      <c r="C6" s="248"/>
      <c r="D6" s="248"/>
      <c r="E6" s="248"/>
      <c r="F6" s="248"/>
      <c r="G6" s="248"/>
      <c r="H6" s="248"/>
      <c r="I6" s="101"/>
      <c r="J6" s="200"/>
      <c r="K6" s="248"/>
      <c r="L6" s="248"/>
      <c r="M6" s="248"/>
      <c r="N6" s="248"/>
      <c r="O6" s="248"/>
      <c r="P6" s="248"/>
      <c r="Q6" s="248"/>
      <c r="R6" s="101"/>
      <c r="S6" s="201"/>
      <c r="V6" s="200" t="s">
        <v>331</v>
      </c>
      <c r="W6" s="210">
        <f>IF('Cubicle Worksheet'!W6&gt;0,'Cubicle Worksheet'!W6," ")</f>
        <v>45856</v>
      </c>
      <c r="X6" s="200"/>
      <c r="Y6" s="101"/>
      <c r="Z6" s="200" t="s">
        <v>45</v>
      </c>
      <c r="AA6" s="208">
        <v>35</v>
      </c>
      <c r="AB6" s="101"/>
      <c r="AC6" s="102" t="s">
        <v>42</v>
      </c>
      <c r="AD6" s="103">
        <v>8.76</v>
      </c>
      <c r="AE6" s="101"/>
      <c r="AF6" s="101"/>
      <c r="AG6" s="101"/>
      <c r="AH6" s="101"/>
      <c r="AI6" s="101"/>
      <c r="AJ6" s="101"/>
      <c r="AK6" s="101"/>
    </row>
    <row r="7" spans="1:37" s="202" customFormat="1" ht="12.75">
      <c r="A7" s="200" t="s">
        <v>17</v>
      </c>
      <c r="B7" s="211"/>
      <c r="C7" s="211"/>
      <c r="D7" s="211"/>
      <c r="E7" s="211"/>
      <c r="F7" s="211"/>
      <c r="G7" s="211"/>
      <c r="H7" s="211"/>
      <c r="I7" s="101"/>
      <c r="J7" s="200" t="s">
        <v>22</v>
      </c>
      <c r="K7" s="211"/>
      <c r="L7" s="211"/>
      <c r="M7" s="211"/>
      <c r="N7" s="211"/>
      <c r="O7" s="211"/>
      <c r="P7" s="211"/>
      <c r="Q7" s="211"/>
      <c r="R7" s="101"/>
      <c r="S7" s="212"/>
      <c r="T7" s="213"/>
      <c r="U7" s="213"/>
      <c r="V7" s="213"/>
      <c r="W7" s="213"/>
      <c r="X7" s="200"/>
      <c r="Y7" s="101"/>
      <c r="Z7" s="200" t="s">
        <v>46</v>
      </c>
      <c r="AA7" s="208">
        <v>12</v>
      </c>
      <c r="AB7" s="101"/>
      <c r="AC7" s="101"/>
      <c r="AD7" s="101"/>
      <c r="AE7" s="101"/>
      <c r="AF7" s="101"/>
      <c r="AG7" s="101"/>
      <c r="AH7" s="101"/>
      <c r="AI7" s="101"/>
      <c r="AJ7" s="101"/>
      <c r="AK7" s="101"/>
    </row>
    <row r="8" spans="1:37" s="202" customFormat="1" ht="12.75">
      <c r="A8" s="200" t="s">
        <v>23</v>
      </c>
      <c r="B8" s="250"/>
      <c r="C8" s="250"/>
      <c r="D8" s="250"/>
      <c r="E8" s="250"/>
      <c r="F8" s="250"/>
      <c r="G8" s="250"/>
      <c r="H8" s="250"/>
      <c r="I8" s="101"/>
      <c r="J8" s="200" t="s">
        <v>23</v>
      </c>
      <c r="K8" s="250"/>
      <c r="L8" s="250"/>
      <c r="M8" s="250"/>
      <c r="N8" s="250"/>
      <c r="O8" s="250"/>
      <c r="P8" s="250"/>
      <c r="Q8" s="250"/>
      <c r="R8" s="101"/>
      <c r="S8" s="265" t="s">
        <v>38</v>
      </c>
      <c r="T8" s="265"/>
      <c r="U8" s="265"/>
      <c r="V8" s="265"/>
      <c r="W8" s="265"/>
      <c r="X8" s="214"/>
      <c r="Y8" s="101"/>
      <c r="Z8" s="200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</row>
    <row r="9" spans="1:37" s="202" customFormat="1" ht="12.75">
      <c r="A9" s="200" t="s">
        <v>18</v>
      </c>
      <c r="B9" s="248"/>
      <c r="C9" s="248"/>
      <c r="D9" s="248"/>
      <c r="E9" s="248"/>
      <c r="F9" s="248"/>
      <c r="G9" s="248"/>
      <c r="H9" s="248"/>
      <c r="I9" s="101"/>
      <c r="J9" s="200" t="s">
        <v>18</v>
      </c>
      <c r="K9" s="248"/>
      <c r="L9" s="248"/>
      <c r="M9" s="248"/>
      <c r="N9" s="248"/>
      <c r="O9" s="248"/>
      <c r="P9" s="248"/>
      <c r="Q9" s="248"/>
      <c r="R9" s="101"/>
      <c r="S9" s="212"/>
      <c r="T9" s="213"/>
      <c r="U9" s="213" t="b">
        <v>0</v>
      </c>
      <c r="V9" s="213" t="b">
        <v>0</v>
      </c>
      <c r="W9" s="213"/>
      <c r="X9" s="200"/>
      <c r="Y9" s="101"/>
      <c r="Z9" s="203"/>
      <c r="AA9" s="101"/>
      <c r="AB9" s="101"/>
      <c r="AC9" s="101"/>
      <c r="AD9" s="101"/>
      <c r="AE9" s="101"/>
      <c r="AF9" s="101"/>
      <c r="AG9" s="213" t="b">
        <v>1</v>
      </c>
      <c r="AH9" s="101"/>
      <c r="AI9" s="101"/>
      <c r="AJ9" s="101"/>
      <c r="AK9" s="101"/>
    </row>
    <row r="10" spans="1:37" s="202" customFormat="1" ht="12.75">
      <c r="A10" s="200" t="s">
        <v>19</v>
      </c>
      <c r="B10" s="248"/>
      <c r="C10" s="248"/>
      <c r="D10" s="248"/>
      <c r="E10" s="248"/>
      <c r="F10" s="248"/>
      <c r="G10" s="248"/>
      <c r="H10" s="248"/>
      <c r="I10" s="101"/>
      <c r="J10" s="200"/>
      <c r="K10" s="248"/>
      <c r="L10" s="248"/>
      <c r="M10" s="248"/>
      <c r="N10" s="248"/>
      <c r="O10" s="248"/>
      <c r="P10" s="248"/>
      <c r="Q10" s="248"/>
      <c r="R10" s="101"/>
      <c r="S10" s="212"/>
      <c r="T10" s="213"/>
      <c r="U10" s="213" t="b">
        <v>0</v>
      </c>
      <c r="V10" s="213"/>
      <c r="W10" s="101"/>
      <c r="X10" s="200"/>
      <c r="Y10" s="101"/>
      <c r="Z10" s="101"/>
      <c r="AA10" s="213" t="b">
        <v>0</v>
      </c>
      <c r="AB10" s="101"/>
      <c r="AC10" s="101"/>
      <c r="AD10" s="104"/>
      <c r="AE10" s="105"/>
      <c r="AF10" s="101"/>
      <c r="AG10" s="215"/>
      <c r="AH10" s="101"/>
      <c r="AI10" s="101"/>
      <c r="AJ10" s="101"/>
      <c r="AK10" s="101"/>
    </row>
    <row r="11" spans="1:37" s="202" customFormat="1">
      <c r="A11" s="200" t="s">
        <v>20</v>
      </c>
      <c r="B11" s="339"/>
      <c r="C11" s="248"/>
      <c r="D11" s="248"/>
      <c r="E11" s="248"/>
      <c r="F11" s="248"/>
      <c r="G11" s="248"/>
      <c r="H11" s="248"/>
      <c r="I11" s="101"/>
      <c r="J11" s="200"/>
      <c r="K11" s="248"/>
      <c r="L11" s="248"/>
      <c r="M11" s="248"/>
      <c r="N11" s="248"/>
      <c r="O11" s="248"/>
      <c r="P11" s="248"/>
      <c r="Q11" s="248"/>
      <c r="R11" s="101"/>
      <c r="S11" s="212"/>
      <c r="T11" s="213"/>
      <c r="U11" s="213" t="b">
        <v>0</v>
      </c>
      <c r="V11" s="213"/>
      <c r="W11" s="213"/>
      <c r="X11" s="200"/>
      <c r="Y11" s="101"/>
      <c r="Z11" s="213"/>
      <c r="AA11" s="216">
        <v>72</v>
      </c>
      <c r="AB11" s="101" t="s">
        <v>208</v>
      </c>
      <c r="AC11" s="101"/>
      <c r="AD11" s="107"/>
      <c r="AE11" s="101"/>
      <c r="AF11" s="101" t="s">
        <v>50</v>
      </c>
      <c r="AG11" s="208">
        <f>IF(A41=TRUE,35,0)</f>
        <v>0</v>
      </c>
    </row>
    <row r="12" spans="1:37" s="202" customFormat="1" ht="15" customHeight="1" thickBot="1">
      <c r="A12" s="200"/>
      <c r="B12" s="101"/>
      <c r="C12" s="101"/>
      <c r="D12" s="201"/>
      <c r="E12" s="101"/>
      <c r="F12" s="201"/>
      <c r="G12" s="101"/>
      <c r="H12" s="101"/>
      <c r="I12" s="101"/>
      <c r="J12" s="101"/>
      <c r="K12" s="101"/>
      <c r="L12" s="101"/>
      <c r="M12" s="101"/>
      <c r="N12" s="200"/>
      <c r="O12" s="101"/>
      <c r="P12" s="101"/>
      <c r="Q12" s="101"/>
      <c r="R12" s="101"/>
      <c r="S12" s="201"/>
      <c r="T12" s="101"/>
      <c r="U12" s="101"/>
      <c r="V12" s="101"/>
      <c r="W12" s="101"/>
      <c r="X12" s="200"/>
      <c r="Y12" s="101"/>
      <c r="Z12" s="213"/>
      <c r="AA12" s="101"/>
      <c r="AB12" s="101"/>
      <c r="AC12" s="101"/>
      <c r="AD12" s="107"/>
      <c r="AE12" s="108"/>
      <c r="AF12" s="101" t="s">
        <v>49</v>
      </c>
      <c r="AG12" s="217"/>
      <c r="AH12" s="101"/>
      <c r="AI12" s="101"/>
      <c r="AJ12" s="101"/>
      <c r="AK12" s="101"/>
    </row>
    <row r="13" spans="1:37" ht="15" customHeight="1" thickBot="1">
      <c r="A13" s="92"/>
      <c r="B13" s="93"/>
      <c r="C13" s="257" t="s">
        <v>34</v>
      </c>
      <c r="D13" s="258"/>
      <c r="E13" s="252"/>
      <c r="F13" s="253"/>
      <c r="G13" s="254"/>
      <c r="H13" s="93"/>
      <c r="I13" s="93"/>
      <c r="J13" s="96" t="s">
        <v>35</v>
      </c>
      <c r="K13" s="252"/>
      <c r="L13" s="254"/>
      <c r="M13" s="93"/>
      <c r="N13" s="92"/>
      <c r="O13" s="93"/>
      <c r="P13" s="93"/>
      <c r="Q13" s="255" t="s">
        <v>33</v>
      </c>
      <c r="R13" s="256"/>
      <c r="S13" s="252"/>
      <c r="T13" s="253"/>
      <c r="U13" s="253"/>
      <c r="V13" s="253"/>
      <c r="W13" s="254"/>
      <c r="X13" s="92"/>
      <c r="Y13" s="93"/>
      <c r="Z13" s="95"/>
      <c r="AA13" s="93"/>
      <c r="AB13" s="93"/>
      <c r="AC13" s="93"/>
      <c r="AD13" s="107"/>
      <c r="AE13" s="108"/>
      <c r="AF13" s="93"/>
      <c r="AG13" s="93"/>
      <c r="AH13" s="93"/>
      <c r="AI13" s="93"/>
      <c r="AJ13" s="93"/>
      <c r="AK13" s="93"/>
    </row>
    <row r="14" spans="1:37" ht="15.75" thickBot="1">
      <c r="A14" s="276" t="s">
        <v>14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 t="s">
        <v>15</v>
      </c>
      <c r="P14" s="279"/>
      <c r="Q14" s="279"/>
      <c r="R14" s="279"/>
      <c r="S14" s="279"/>
      <c r="T14" s="279"/>
      <c r="U14" s="279"/>
      <c r="V14" s="279"/>
      <c r="W14" s="280"/>
      <c r="X14" s="37"/>
      <c r="Y14" s="93"/>
      <c r="Z14" s="93"/>
      <c r="AA14" s="93"/>
      <c r="AB14" s="93"/>
      <c r="AC14" s="106"/>
      <c r="AD14" s="109"/>
      <c r="AE14" s="110"/>
      <c r="AH14" s="93"/>
      <c r="AI14" s="93"/>
      <c r="AJ14" s="93"/>
      <c r="AK14" s="93"/>
    </row>
    <row r="15" spans="1:37" ht="26.25" customHeight="1" thickBot="1">
      <c r="A15" s="18" t="s">
        <v>0</v>
      </c>
      <c r="B15" s="12" t="s">
        <v>1</v>
      </c>
      <c r="C15" s="270" t="s">
        <v>2</v>
      </c>
      <c r="D15" s="271"/>
      <c r="E15" s="271"/>
      <c r="F15" s="271"/>
      <c r="G15" s="272"/>
      <c r="H15" s="12" t="s">
        <v>3</v>
      </c>
      <c r="I15" s="12" t="s">
        <v>4</v>
      </c>
      <c r="J15" s="20" t="s">
        <v>5</v>
      </c>
      <c r="K15" s="20" t="s">
        <v>6</v>
      </c>
      <c r="L15" s="20" t="s">
        <v>56</v>
      </c>
      <c r="M15" s="12" t="s">
        <v>7</v>
      </c>
      <c r="N15" s="19" t="s">
        <v>8</v>
      </c>
      <c r="O15" s="15" t="s">
        <v>9</v>
      </c>
      <c r="P15" s="14"/>
      <c r="Q15" s="273" t="s">
        <v>10</v>
      </c>
      <c r="R15" s="274"/>
      <c r="S15" s="274"/>
      <c r="T15" s="275"/>
      <c r="U15" s="15" t="s">
        <v>11</v>
      </c>
      <c r="V15" s="13" t="s">
        <v>12</v>
      </c>
      <c r="W15" s="16" t="s">
        <v>13</v>
      </c>
      <c r="X15" s="38"/>
      <c r="Y15" s="36" t="s">
        <v>26</v>
      </c>
      <c r="Z15" s="4" t="s">
        <v>27</v>
      </c>
      <c r="AA15" s="4" t="s">
        <v>14</v>
      </c>
      <c r="AB15" s="4" t="s">
        <v>28</v>
      </c>
      <c r="AC15" s="4" t="s">
        <v>29</v>
      </c>
      <c r="AD15" s="4" t="s">
        <v>30</v>
      </c>
      <c r="AE15" s="4" t="s">
        <v>157</v>
      </c>
      <c r="AF15" s="4" t="s">
        <v>31</v>
      </c>
      <c r="AG15" s="5" t="s">
        <v>32</v>
      </c>
      <c r="AH15" s="17"/>
    </row>
    <row r="16" spans="1:37" ht="12.95" customHeight="1">
      <c r="A16" s="114"/>
      <c r="B16" s="115"/>
      <c r="C16" s="116"/>
      <c r="D16" s="94" t="s">
        <v>37</v>
      </c>
      <c r="E16" s="93"/>
      <c r="F16" s="94" t="s">
        <v>37</v>
      </c>
      <c r="G16" s="93"/>
      <c r="H16" s="82" t="str">
        <f>IF(B16&gt;0,C16+E16+G16," ")</f>
        <v xml:space="preserve"> </v>
      </c>
      <c r="I16" s="82" t="str">
        <f>IF(B16&gt;0,B16*H16/12," ")</f>
        <v xml:space="preserve"> </v>
      </c>
      <c r="J16" s="115"/>
      <c r="K16" s="118"/>
      <c r="L16" s="93"/>
      <c r="M16" s="82">
        <f t="shared" ref="M16" si="0">+IF(J16&gt;0,ROUND(I16/4,0),0)</f>
        <v>0</v>
      </c>
      <c r="N16" s="84">
        <f>IF(E16&gt;0,IF(G16&gt;0,2,1)*B16,0)</f>
        <v>0</v>
      </c>
      <c r="O16" s="48" t="str">
        <f>IF(B16&gt;0,IF($U$11=TRUE,ROUNDUP((H16*1.1)/66,0)*B16,IF($U$9=TRUE,ROUNDUP((H16*1.1)/60,0)*B16,B16))," ")</f>
        <v xml:space="preserve"> </v>
      </c>
      <c r="P16" s="115" t="s">
        <v>57</v>
      </c>
      <c r="Q16" s="193" t="str">
        <f>IF(B16&gt;0,IF($U$11=TRUE,1,IF($U$9=TRUE,1,IF($AA$10=TRUE,$H16+8,IF(O16&gt;=1,IF(AH16&gt;66,ROUNDUP((H16+15)/70,0),IF(AH16&gt;68,(H16+15)/70,IF($AA$3="override",ROUNDUP(IF(H16&lt;60,H16*0.3+H16,H16+30),0),H16*$AA$3+H16)))))))," ")</f>
        <v xml:space="preserve"> </v>
      </c>
      <c r="R16" s="85" t="str">
        <f t="shared" ref="R16:R33" si="1">IF(B16&gt;0,IF($U$11=TRUE,"W",IF($U$9=TRUE,"W",IF($AA$10=TRUE," ",IF(AH16&gt;66,"W"," "))))," ")</f>
        <v xml:space="preserve"> </v>
      </c>
      <c r="S16" s="3" t="s">
        <v>37</v>
      </c>
      <c r="T16" s="85" t="str">
        <f>IF(B16&gt;0,K16-L16-J16," ")</f>
        <v xml:space="preserve"> </v>
      </c>
      <c r="U16" s="86" t="str">
        <f t="shared" ref="U16:U33" si="2">IF(B16&gt;0,IF($U$10=TRUE,"None",IF(T16&gt;97,36,IF(T16&gt;91,28,IF(T16&gt;89,22,IF(T16&gt;81,20,12)))))," ")</f>
        <v xml:space="preserve"> </v>
      </c>
      <c r="V16" s="87" t="str">
        <f t="shared" ref="V16:V33" si="3">IF(B16&gt;0,IF($U$11=TRUE,O16*Q16*AH16/36,IF($U$9=TRUE,O16*Q16*AH16/36,IF($AA$10=TRUE,(Q16/$AA$11)*AH16/36,IF($U$10=TRUE,O16*Q16*AH16/36,IF(AH16&gt;68,(T16-U16)*Q16/36*O16,ROUNDUP((Q16+4)/36*O16,1))))))," ")</f>
        <v xml:space="preserve"> </v>
      </c>
      <c r="W16" s="119"/>
      <c r="X16" s="39" t="str">
        <f>HLOOKUP($T$4,'Data Sheet'!$B$2:$CN$27,2,FALSE)</f>
        <v>P3-1</v>
      </c>
      <c r="Y16" s="89">
        <f t="shared" ref="Y16:Y35" si="4">IF(B16&gt;0,V16*$AA$4,0)</f>
        <v>0</v>
      </c>
      <c r="Z16" s="90">
        <f t="shared" ref="Z16:Z35" si="5">N16*$AA$7</f>
        <v>0</v>
      </c>
      <c r="AA16" s="91">
        <f t="shared" ref="AA16:AA35" si="6">IF($Q$38=2,IF(B16&gt;0,(H16*0.5+Q16*0.25)*B16+(N16*$AA$7)+(J16*0.75*M16),0),0)</f>
        <v>0</v>
      </c>
      <c r="AB16" s="90">
        <f t="shared" ref="AB16:AB35" si="7">IF(C16&gt;0,(I16*$AA$5*B16)+(J16*0.5+5)*M16,0)</f>
        <v>0</v>
      </c>
      <c r="AC16" s="90">
        <f t="shared" ref="AC16:AC35" si="8">IF(B16&gt;0,$AA$6*V16,0)</f>
        <v>0</v>
      </c>
      <c r="AD16" s="90">
        <f>IF($U16=12,$AD$3*$V16,IF($U16=20,$AD$3*$V16,IF($U16=22,$AD$4*$V16,IF($U16=28,$AD$5*$V16,IF($U16=36,$AD$6*$V16,0)))))</f>
        <v>0</v>
      </c>
      <c r="AE16" s="132" t="str">
        <f>IF(V9=TRUE,5*$B$36," ")</f>
        <v xml:space="preserve"> </v>
      </c>
      <c r="AF16" s="21"/>
      <c r="AG16" s="112">
        <f>SUM(Y16:AF16)</f>
        <v>0</v>
      </c>
      <c r="AH16" s="17" t="str">
        <f t="shared" ref="AH16:AH35" si="9">IF(B16&gt;0,IF($U$11=TRUE,T16-U16+2,IF($U$10=TRUE,T16+4,T16-U16-3))," ")</f>
        <v xml:space="preserve"> </v>
      </c>
    </row>
    <row r="17" spans="1:34" ht="12.95" customHeight="1">
      <c r="A17" s="117"/>
      <c r="B17" s="115"/>
      <c r="C17" s="116"/>
      <c r="D17" s="94" t="s">
        <v>37</v>
      </c>
      <c r="E17" s="93"/>
      <c r="F17" s="94" t="s">
        <v>37</v>
      </c>
      <c r="G17" s="93"/>
      <c r="H17" s="83" t="str">
        <f t="shared" ref="H17:H33" si="10">IF(B17&gt;0,C17+E17+G17," ")</f>
        <v xml:space="preserve"> </v>
      </c>
      <c r="I17" s="83" t="str">
        <f t="shared" ref="I17:I33" si="11">IF(B17&gt;0,B17*H17/12," ")</f>
        <v xml:space="preserve"> </v>
      </c>
      <c r="J17" s="111"/>
      <c r="K17" s="118"/>
      <c r="L17" s="93"/>
      <c r="M17" s="82">
        <f t="shared" ref="M17:M33" si="12">+IF(J17&gt;0,ROUND(I17/4,0),0)</f>
        <v>0</v>
      </c>
      <c r="N17" s="84">
        <f t="shared" ref="N17:N33" si="13">IF(E17&gt;0,IF(G17&gt;0,2,1)*B17,0)</f>
        <v>0</v>
      </c>
      <c r="O17" s="48" t="str">
        <f t="shared" ref="O17:O33" si="14">IF(B17&gt;0,IF($U$11=TRUE,ROUNDUP((H17*1.1)/66,0)*B17,IF($U$9=TRUE,ROUNDUP((H17*1.1)/60,0)*B17,B17))," ")</f>
        <v xml:space="preserve"> </v>
      </c>
      <c r="P17" s="111" t="s">
        <v>57</v>
      </c>
      <c r="Q17" s="193" t="str">
        <f t="shared" ref="Q17:Q33" si="15">IF(B17&gt;0,IF($U$11=TRUE,1,IF($U$9=TRUE,1,IF($AA$10=TRUE,ROUND($H17+8/$AA$11,0),IF(O17&gt;=1,IF(AH17&gt;66,ROUNDUP((H17+15)/70,0),IF(AH17&gt;68,(H17+15)/70,IF($AA$3="override",ROUNDUP(IF(H17&lt;60,H17*0.3+H17,H17+30),0),H17*$AA$3+H17)))))))," ")</f>
        <v xml:space="preserve"> </v>
      </c>
      <c r="R17" s="85" t="str">
        <f t="shared" si="1"/>
        <v xml:space="preserve"> </v>
      </c>
      <c r="S17" s="3" t="s">
        <v>37</v>
      </c>
      <c r="T17" s="85" t="str">
        <f>IF(B17&gt;0,K17-L17-J17," ")</f>
        <v xml:space="preserve"> </v>
      </c>
      <c r="U17" s="86" t="str">
        <f t="shared" si="2"/>
        <v xml:space="preserve"> </v>
      </c>
      <c r="V17" s="87" t="str">
        <f t="shared" si="3"/>
        <v xml:space="preserve"> </v>
      </c>
      <c r="W17" s="120"/>
      <c r="X17" s="39" t="str">
        <f>HLOOKUP($T$4,'Data Sheet'!$B$2:$CN$27,3,FALSE)</f>
        <v>P3-2</v>
      </c>
      <c r="Y17" s="89">
        <f t="shared" si="4"/>
        <v>0</v>
      </c>
      <c r="Z17" s="90">
        <f t="shared" si="5"/>
        <v>0</v>
      </c>
      <c r="AA17" s="91">
        <f t="shared" si="6"/>
        <v>0</v>
      </c>
      <c r="AB17" s="90">
        <f t="shared" si="7"/>
        <v>0</v>
      </c>
      <c r="AC17" s="90">
        <f t="shared" si="8"/>
        <v>0</v>
      </c>
      <c r="AD17" s="90">
        <f t="shared" ref="AD17:AD35" si="16">IF($U17=12,$AD$3*$V17,IF($U17=20,$AD$3*$V17,IF($U17=22,$AD$4*$V17,IF($U17=28,$AD$5*$V17,IF($U17=36,$AD$6*$V17,0)))))</f>
        <v>0</v>
      </c>
      <c r="AE17" s="135"/>
      <c r="AF17" s="22"/>
      <c r="AG17" s="112">
        <f t="shared" ref="AG17:AG35" si="17">SUM(Y17:AF17)</f>
        <v>0</v>
      </c>
      <c r="AH17" s="17" t="str">
        <f t="shared" si="9"/>
        <v xml:space="preserve"> </v>
      </c>
    </row>
    <row r="18" spans="1:34" ht="12.95" customHeight="1">
      <c r="A18" s="117"/>
      <c r="B18" s="115"/>
      <c r="C18" s="116"/>
      <c r="D18" s="94" t="s">
        <v>37</v>
      </c>
      <c r="E18" s="93"/>
      <c r="F18" s="94" t="s">
        <v>37</v>
      </c>
      <c r="G18" s="93"/>
      <c r="H18" s="83" t="str">
        <f t="shared" si="10"/>
        <v xml:space="preserve"> </v>
      </c>
      <c r="I18" s="83" t="str">
        <f t="shared" si="11"/>
        <v xml:space="preserve"> </v>
      </c>
      <c r="J18" s="111"/>
      <c r="K18" s="118"/>
      <c r="L18" s="93"/>
      <c r="M18" s="82">
        <f t="shared" si="12"/>
        <v>0</v>
      </c>
      <c r="N18" s="84">
        <f t="shared" si="13"/>
        <v>0</v>
      </c>
      <c r="O18" s="48" t="str">
        <f t="shared" si="14"/>
        <v xml:space="preserve"> </v>
      </c>
      <c r="P18" s="115" t="s">
        <v>57</v>
      </c>
      <c r="Q18" s="193" t="str">
        <f t="shared" si="15"/>
        <v xml:space="preserve"> </v>
      </c>
      <c r="R18" s="85" t="str">
        <f t="shared" si="1"/>
        <v xml:space="preserve"> </v>
      </c>
      <c r="S18" s="3" t="s">
        <v>37</v>
      </c>
      <c r="T18" s="85" t="str">
        <f t="shared" ref="T18:T33" si="18">IF(B18&gt;0,K18-L18-J18," ")</f>
        <v xml:space="preserve"> </v>
      </c>
      <c r="U18" s="86" t="str">
        <f t="shared" si="2"/>
        <v xml:space="preserve"> </v>
      </c>
      <c r="V18" s="87" t="str">
        <f t="shared" si="3"/>
        <v xml:space="preserve"> </v>
      </c>
      <c r="W18" s="120"/>
      <c r="X18" s="39" t="str">
        <f>HLOOKUP($T$4,'Data Sheet'!$B$2:$CN$27,4,FALSE)</f>
        <v>P3-3</v>
      </c>
      <c r="Y18" s="89">
        <f t="shared" si="4"/>
        <v>0</v>
      </c>
      <c r="Z18" s="90">
        <f t="shared" si="5"/>
        <v>0</v>
      </c>
      <c r="AA18" s="91">
        <f t="shared" si="6"/>
        <v>0</v>
      </c>
      <c r="AB18" s="90">
        <f t="shared" si="7"/>
        <v>0</v>
      </c>
      <c r="AC18" s="90">
        <f t="shared" si="8"/>
        <v>0</v>
      </c>
      <c r="AD18" s="90">
        <f t="shared" si="16"/>
        <v>0</v>
      </c>
      <c r="AE18" s="135"/>
      <c r="AF18" s="22"/>
      <c r="AG18" s="112">
        <f t="shared" si="17"/>
        <v>0</v>
      </c>
      <c r="AH18" s="17" t="str">
        <f t="shared" si="9"/>
        <v xml:space="preserve"> </v>
      </c>
    </row>
    <row r="19" spans="1:34" ht="12.95" customHeight="1">
      <c r="A19" s="117"/>
      <c r="B19" s="115"/>
      <c r="C19" s="116"/>
      <c r="D19" s="94" t="s">
        <v>37</v>
      </c>
      <c r="E19" s="93"/>
      <c r="F19" s="94" t="s">
        <v>37</v>
      </c>
      <c r="G19" s="93"/>
      <c r="H19" s="83" t="str">
        <f t="shared" si="10"/>
        <v xml:space="preserve"> </v>
      </c>
      <c r="I19" s="83" t="str">
        <f t="shared" si="11"/>
        <v xml:space="preserve"> </v>
      </c>
      <c r="J19" s="111"/>
      <c r="K19" s="118"/>
      <c r="L19" s="93"/>
      <c r="M19" s="82">
        <f t="shared" si="12"/>
        <v>0</v>
      </c>
      <c r="N19" s="84">
        <f t="shared" si="13"/>
        <v>0</v>
      </c>
      <c r="O19" s="48" t="str">
        <f t="shared" si="14"/>
        <v xml:space="preserve"> </v>
      </c>
      <c r="P19" s="115" t="s">
        <v>57</v>
      </c>
      <c r="Q19" s="193" t="str">
        <f t="shared" si="15"/>
        <v xml:space="preserve"> </v>
      </c>
      <c r="R19" s="85" t="str">
        <f t="shared" si="1"/>
        <v xml:space="preserve"> </v>
      </c>
      <c r="S19" s="3" t="s">
        <v>37</v>
      </c>
      <c r="T19" s="85" t="str">
        <f t="shared" si="18"/>
        <v xml:space="preserve"> </v>
      </c>
      <c r="U19" s="86" t="str">
        <f t="shared" si="2"/>
        <v xml:space="preserve"> </v>
      </c>
      <c r="V19" s="87" t="str">
        <f t="shared" si="3"/>
        <v xml:space="preserve"> </v>
      </c>
      <c r="W19" s="120"/>
      <c r="X19" s="39" t="str">
        <f>HLOOKUP($T$4,'Data Sheet'!$B$2:$CN$27,5,FALSE)</f>
        <v>P3-4</v>
      </c>
      <c r="Y19" s="89">
        <f t="shared" si="4"/>
        <v>0</v>
      </c>
      <c r="Z19" s="90">
        <f t="shared" si="5"/>
        <v>0</v>
      </c>
      <c r="AA19" s="91">
        <f t="shared" si="6"/>
        <v>0</v>
      </c>
      <c r="AB19" s="90">
        <f t="shared" si="7"/>
        <v>0</v>
      </c>
      <c r="AC19" s="90">
        <f t="shared" si="8"/>
        <v>0</v>
      </c>
      <c r="AD19" s="90">
        <f t="shared" si="16"/>
        <v>0</v>
      </c>
      <c r="AE19" s="135"/>
      <c r="AF19" s="22"/>
      <c r="AG19" s="112">
        <f t="shared" si="17"/>
        <v>0</v>
      </c>
      <c r="AH19" s="17" t="str">
        <f t="shared" si="9"/>
        <v xml:space="preserve"> </v>
      </c>
    </row>
    <row r="20" spans="1:34" ht="12.95" customHeight="1">
      <c r="A20" s="117"/>
      <c r="B20" s="115"/>
      <c r="C20" s="116"/>
      <c r="D20" s="94" t="s">
        <v>37</v>
      </c>
      <c r="E20" s="93"/>
      <c r="F20" s="94" t="s">
        <v>37</v>
      </c>
      <c r="G20" s="93"/>
      <c r="H20" s="83" t="str">
        <f t="shared" si="10"/>
        <v xml:space="preserve"> </v>
      </c>
      <c r="I20" s="83" t="str">
        <f t="shared" si="11"/>
        <v xml:space="preserve"> </v>
      </c>
      <c r="J20" s="111"/>
      <c r="K20" s="118"/>
      <c r="L20" s="93"/>
      <c r="M20" s="82">
        <f t="shared" si="12"/>
        <v>0</v>
      </c>
      <c r="N20" s="84">
        <f t="shared" si="13"/>
        <v>0</v>
      </c>
      <c r="O20" s="48" t="str">
        <f t="shared" si="14"/>
        <v xml:space="preserve"> </v>
      </c>
      <c r="P20" s="115" t="s">
        <v>57</v>
      </c>
      <c r="Q20" s="193" t="str">
        <f t="shared" si="15"/>
        <v xml:space="preserve"> </v>
      </c>
      <c r="R20" s="85" t="str">
        <f t="shared" si="1"/>
        <v xml:space="preserve"> </v>
      </c>
      <c r="S20" s="3" t="s">
        <v>37</v>
      </c>
      <c r="T20" s="85" t="str">
        <f t="shared" si="18"/>
        <v xml:space="preserve"> </v>
      </c>
      <c r="U20" s="86" t="str">
        <f t="shared" si="2"/>
        <v xml:space="preserve"> </v>
      </c>
      <c r="V20" s="87" t="str">
        <f t="shared" si="3"/>
        <v xml:space="preserve"> </v>
      </c>
      <c r="W20" s="120"/>
      <c r="X20" s="39" t="str">
        <f>HLOOKUP($T$4,'Data Sheet'!$B$2:$CN$27,6,FALSE)</f>
        <v>P3-5</v>
      </c>
      <c r="Y20" s="89">
        <f t="shared" si="4"/>
        <v>0</v>
      </c>
      <c r="Z20" s="90">
        <f t="shared" si="5"/>
        <v>0</v>
      </c>
      <c r="AA20" s="91">
        <f t="shared" si="6"/>
        <v>0</v>
      </c>
      <c r="AB20" s="90">
        <f t="shared" si="7"/>
        <v>0</v>
      </c>
      <c r="AC20" s="90">
        <f t="shared" si="8"/>
        <v>0</v>
      </c>
      <c r="AD20" s="90">
        <f t="shared" si="16"/>
        <v>0</v>
      </c>
      <c r="AE20" s="135"/>
      <c r="AF20" s="22"/>
      <c r="AG20" s="112">
        <f t="shared" si="17"/>
        <v>0</v>
      </c>
      <c r="AH20" s="17" t="str">
        <f t="shared" si="9"/>
        <v xml:space="preserve"> </v>
      </c>
    </row>
    <row r="21" spans="1:34" ht="12.95" customHeight="1">
      <c r="A21" s="117"/>
      <c r="B21" s="115"/>
      <c r="C21" s="116"/>
      <c r="D21" s="94" t="s">
        <v>37</v>
      </c>
      <c r="E21" s="93"/>
      <c r="F21" s="94" t="s">
        <v>37</v>
      </c>
      <c r="G21" s="93"/>
      <c r="H21" s="83" t="str">
        <f t="shared" si="10"/>
        <v xml:space="preserve"> </v>
      </c>
      <c r="I21" s="83" t="str">
        <f t="shared" si="11"/>
        <v xml:space="preserve"> </v>
      </c>
      <c r="J21" s="111"/>
      <c r="K21" s="118"/>
      <c r="L21" s="93"/>
      <c r="M21" s="82">
        <f t="shared" si="12"/>
        <v>0</v>
      </c>
      <c r="N21" s="84">
        <f t="shared" si="13"/>
        <v>0</v>
      </c>
      <c r="O21" s="48" t="str">
        <f t="shared" si="14"/>
        <v xml:space="preserve"> </v>
      </c>
      <c r="P21" s="115" t="s">
        <v>57</v>
      </c>
      <c r="Q21" s="193" t="str">
        <f t="shared" si="15"/>
        <v xml:space="preserve"> </v>
      </c>
      <c r="R21" s="85" t="str">
        <f t="shared" si="1"/>
        <v xml:space="preserve"> </v>
      </c>
      <c r="S21" s="3" t="s">
        <v>37</v>
      </c>
      <c r="T21" s="85" t="str">
        <f t="shared" si="18"/>
        <v xml:space="preserve"> </v>
      </c>
      <c r="U21" s="86" t="str">
        <f t="shared" si="2"/>
        <v xml:space="preserve"> </v>
      </c>
      <c r="V21" s="87" t="str">
        <f t="shared" si="3"/>
        <v xml:space="preserve"> </v>
      </c>
      <c r="W21" s="120"/>
      <c r="X21" s="39" t="str">
        <f>HLOOKUP($T$4,'Data Sheet'!$B$2:$CN$27,7,FALSE)</f>
        <v>P3-6</v>
      </c>
      <c r="Y21" s="89">
        <f t="shared" si="4"/>
        <v>0</v>
      </c>
      <c r="Z21" s="90">
        <f t="shared" si="5"/>
        <v>0</v>
      </c>
      <c r="AA21" s="91">
        <f t="shared" si="6"/>
        <v>0</v>
      </c>
      <c r="AB21" s="90">
        <f t="shared" si="7"/>
        <v>0</v>
      </c>
      <c r="AC21" s="90">
        <f t="shared" si="8"/>
        <v>0</v>
      </c>
      <c r="AD21" s="90">
        <f t="shared" si="16"/>
        <v>0</v>
      </c>
      <c r="AE21" s="135"/>
      <c r="AF21" s="22"/>
      <c r="AG21" s="112">
        <f t="shared" si="17"/>
        <v>0</v>
      </c>
      <c r="AH21" s="17" t="str">
        <f t="shared" si="9"/>
        <v xml:space="preserve"> </v>
      </c>
    </row>
    <row r="22" spans="1:34" ht="12.95" customHeight="1">
      <c r="A22" s="117"/>
      <c r="B22" s="115"/>
      <c r="C22" s="116"/>
      <c r="D22" s="94" t="s">
        <v>37</v>
      </c>
      <c r="E22" s="93"/>
      <c r="F22" s="94" t="s">
        <v>37</v>
      </c>
      <c r="G22" s="93"/>
      <c r="H22" s="83" t="str">
        <f t="shared" si="10"/>
        <v xml:space="preserve"> </v>
      </c>
      <c r="I22" s="83" t="str">
        <f t="shared" si="11"/>
        <v xml:space="preserve"> </v>
      </c>
      <c r="J22" s="111"/>
      <c r="K22" s="118"/>
      <c r="L22" s="93"/>
      <c r="M22" s="82">
        <f t="shared" si="12"/>
        <v>0</v>
      </c>
      <c r="N22" s="84">
        <f t="shared" si="13"/>
        <v>0</v>
      </c>
      <c r="O22" s="48" t="str">
        <f t="shared" si="14"/>
        <v xml:space="preserve"> </v>
      </c>
      <c r="P22" s="115" t="s">
        <v>57</v>
      </c>
      <c r="Q22" s="193" t="str">
        <f t="shared" si="15"/>
        <v xml:space="preserve"> </v>
      </c>
      <c r="R22" s="85" t="str">
        <f t="shared" si="1"/>
        <v xml:space="preserve"> </v>
      </c>
      <c r="S22" s="3" t="s">
        <v>37</v>
      </c>
      <c r="T22" s="85" t="str">
        <f t="shared" si="18"/>
        <v xml:space="preserve"> </v>
      </c>
      <c r="U22" s="86" t="str">
        <f t="shared" si="2"/>
        <v xml:space="preserve"> </v>
      </c>
      <c r="V22" s="87" t="str">
        <f t="shared" si="3"/>
        <v xml:space="preserve"> </v>
      </c>
      <c r="W22" s="120"/>
      <c r="X22" s="39" t="str">
        <f>HLOOKUP($T$4,'Data Sheet'!$B$2:$CN$27,8,FALSE)</f>
        <v>P3-7</v>
      </c>
      <c r="Y22" s="89">
        <f t="shared" si="4"/>
        <v>0</v>
      </c>
      <c r="Z22" s="90">
        <f t="shared" si="5"/>
        <v>0</v>
      </c>
      <c r="AA22" s="91">
        <f t="shared" si="6"/>
        <v>0</v>
      </c>
      <c r="AB22" s="90">
        <f t="shared" si="7"/>
        <v>0</v>
      </c>
      <c r="AC22" s="90">
        <f t="shared" si="8"/>
        <v>0</v>
      </c>
      <c r="AD22" s="90">
        <f t="shared" si="16"/>
        <v>0</v>
      </c>
      <c r="AE22" s="135"/>
      <c r="AF22" s="22"/>
      <c r="AG22" s="112">
        <f t="shared" si="17"/>
        <v>0</v>
      </c>
      <c r="AH22" s="17" t="str">
        <f t="shared" si="9"/>
        <v xml:space="preserve"> </v>
      </c>
    </row>
    <row r="23" spans="1:34" ht="12.95" customHeight="1">
      <c r="A23" s="117"/>
      <c r="B23" s="115"/>
      <c r="C23" s="116"/>
      <c r="D23" s="94" t="s">
        <v>37</v>
      </c>
      <c r="E23" s="93"/>
      <c r="F23" s="94" t="s">
        <v>37</v>
      </c>
      <c r="G23" s="93"/>
      <c r="H23" s="83" t="str">
        <f t="shared" si="10"/>
        <v xml:space="preserve"> </v>
      </c>
      <c r="I23" s="83" t="str">
        <f t="shared" si="11"/>
        <v xml:space="preserve"> </v>
      </c>
      <c r="J23" s="111"/>
      <c r="K23" s="118"/>
      <c r="L23" s="93"/>
      <c r="M23" s="82">
        <f t="shared" si="12"/>
        <v>0</v>
      </c>
      <c r="N23" s="84">
        <f t="shared" si="13"/>
        <v>0</v>
      </c>
      <c r="O23" s="48" t="str">
        <f t="shared" si="14"/>
        <v xml:space="preserve"> </v>
      </c>
      <c r="P23" s="115" t="s">
        <v>57</v>
      </c>
      <c r="Q23" s="193" t="str">
        <f t="shared" si="15"/>
        <v xml:space="preserve"> </v>
      </c>
      <c r="R23" s="85" t="str">
        <f t="shared" si="1"/>
        <v xml:space="preserve"> </v>
      </c>
      <c r="S23" s="3" t="s">
        <v>37</v>
      </c>
      <c r="T23" s="85" t="str">
        <f t="shared" si="18"/>
        <v xml:space="preserve"> </v>
      </c>
      <c r="U23" s="86" t="str">
        <f t="shared" si="2"/>
        <v xml:space="preserve"> </v>
      </c>
      <c r="V23" s="87" t="str">
        <f t="shared" si="3"/>
        <v xml:space="preserve"> </v>
      </c>
      <c r="W23" s="120"/>
      <c r="X23" s="39" t="str">
        <f>HLOOKUP($T$4,'Data Sheet'!$B$2:$CN$27,9,FALSE)</f>
        <v>P3-8</v>
      </c>
      <c r="Y23" s="89">
        <f t="shared" si="4"/>
        <v>0</v>
      </c>
      <c r="Z23" s="90">
        <f t="shared" si="5"/>
        <v>0</v>
      </c>
      <c r="AA23" s="91">
        <f t="shared" si="6"/>
        <v>0</v>
      </c>
      <c r="AB23" s="90">
        <f t="shared" si="7"/>
        <v>0</v>
      </c>
      <c r="AC23" s="90">
        <f t="shared" si="8"/>
        <v>0</v>
      </c>
      <c r="AD23" s="90">
        <f t="shared" si="16"/>
        <v>0</v>
      </c>
      <c r="AE23" s="135"/>
      <c r="AF23" s="22"/>
      <c r="AG23" s="112">
        <f t="shared" si="17"/>
        <v>0</v>
      </c>
      <c r="AH23" s="17" t="str">
        <f t="shared" si="9"/>
        <v xml:space="preserve"> </v>
      </c>
    </row>
    <row r="24" spans="1:34" ht="12.95" customHeight="1">
      <c r="A24" s="117"/>
      <c r="B24" s="115"/>
      <c r="C24" s="116"/>
      <c r="D24" s="94" t="s">
        <v>37</v>
      </c>
      <c r="E24" s="93"/>
      <c r="F24" s="94" t="s">
        <v>37</v>
      </c>
      <c r="G24" s="93"/>
      <c r="H24" s="83" t="str">
        <f t="shared" si="10"/>
        <v xml:space="preserve"> </v>
      </c>
      <c r="I24" s="83" t="str">
        <f t="shared" si="11"/>
        <v xml:space="preserve"> </v>
      </c>
      <c r="J24" s="111"/>
      <c r="K24" s="118"/>
      <c r="L24" s="93"/>
      <c r="M24" s="82">
        <f t="shared" si="12"/>
        <v>0</v>
      </c>
      <c r="N24" s="84">
        <f t="shared" si="13"/>
        <v>0</v>
      </c>
      <c r="O24" s="48" t="str">
        <f t="shared" si="14"/>
        <v xml:space="preserve"> </v>
      </c>
      <c r="P24" s="115" t="s">
        <v>57</v>
      </c>
      <c r="Q24" s="193" t="str">
        <f t="shared" si="15"/>
        <v xml:space="preserve"> </v>
      </c>
      <c r="R24" s="85" t="str">
        <f t="shared" si="1"/>
        <v xml:space="preserve"> </v>
      </c>
      <c r="S24" s="3" t="s">
        <v>37</v>
      </c>
      <c r="T24" s="85" t="str">
        <f t="shared" si="18"/>
        <v xml:space="preserve"> </v>
      </c>
      <c r="U24" s="86" t="str">
        <f t="shared" si="2"/>
        <v xml:space="preserve"> </v>
      </c>
      <c r="V24" s="87" t="str">
        <f t="shared" si="3"/>
        <v xml:space="preserve"> </v>
      </c>
      <c r="W24" s="120"/>
      <c r="X24" s="39" t="str">
        <f>HLOOKUP($T$4,'Data Sheet'!$B$2:$CN$27,10,FALSE)</f>
        <v>P3-9</v>
      </c>
      <c r="Y24" s="89">
        <f t="shared" si="4"/>
        <v>0</v>
      </c>
      <c r="Z24" s="90">
        <f t="shared" si="5"/>
        <v>0</v>
      </c>
      <c r="AA24" s="91">
        <f t="shared" si="6"/>
        <v>0</v>
      </c>
      <c r="AB24" s="90">
        <f t="shared" si="7"/>
        <v>0</v>
      </c>
      <c r="AC24" s="90">
        <f t="shared" si="8"/>
        <v>0</v>
      </c>
      <c r="AD24" s="90">
        <f t="shared" si="16"/>
        <v>0</v>
      </c>
      <c r="AE24" s="135"/>
      <c r="AF24" s="22"/>
      <c r="AG24" s="112">
        <f t="shared" si="17"/>
        <v>0</v>
      </c>
      <c r="AH24" s="17" t="str">
        <f t="shared" si="9"/>
        <v xml:space="preserve"> </v>
      </c>
    </row>
    <row r="25" spans="1:34" ht="12.95" customHeight="1">
      <c r="A25" s="117"/>
      <c r="B25" s="115"/>
      <c r="C25" s="116"/>
      <c r="D25" s="94" t="s">
        <v>37</v>
      </c>
      <c r="E25" s="93"/>
      <c r="F25" s="94" t="s">
        <v>37</v>
      </c>
      <c r="G25" s="93"/>
      <c r="H25" s="83" t="str">
        <f t="shared" si="10"/>
        <v xml:space="preserve"> </v>
      </c>
      <c r="I25" s="83" t="str">
        <f t="shared" si="11"/>
        <v xml:space="preserve"> </v>
      </c>
      <c r="J25" s="111"/>
      <c r="K25" s="118"/>
      <c r="L25" s="93"/>
      <c r="M25" s="82">
        <f t="shared" si="12"/>
        <v>0</v>
      </c>
      <c r="N25" s="84">
        <f t="shared" si="13"/>
        <v>0</v>
      </c>
      <c r="O25" s="48" t="str">
        <f t="shared" si="14"/>
        <v xml:space="preserve"> </v>
      </c>
      <c r="P25" s="115" t="s">
        <v>57</v>
      </c>
      <c r="Q25" s="193" t="str">
        <f t="shared" si="15"/>
        <v xml:space="preserve"> </v>
      </c>
      <c r="R25" s="85" t="str">
        <f t="shared" si="1"/>
        <v xml:space="preserve"> </v>
      </c>
      <c r="S25" s="3" t="s">
        <v>37</v>
      </c>
      <c r="T25" s="85" t="str">
        <f t="shared" si="18"/>
        <v xml:space="preserve"> </v>
      </c>
      <c r="U25" s="86" t="str">
        <f t="shared" si="2"/>
        <v xml:space="preserve"> </v>
      </c>
      <c r="V25" s="87" t="str">
        <f t="shared" si="3"/>
        <v xml:space="preserve"> </v>
      </c>
      <c r="W25" s="120"/>
      <c r="X25" s="39" t="str">
        <f>HLOOKUP($T$4,'Data Sheet'!$B$2:$CN$27,11,FALSE)</f>
        <v>P3-10</v>
      </c>
      <c r="Y25" s="89">
        <f t="shared" si="4"/>
        <v>0</v>
      </c>
      <c r="Z25" s="90">
        <f t="shared" si="5"/>
        <v>0</v>
      </c>
      <c r="AA25" s="91">
        <f t="shared" si="6"/>
        <v>0</v>
      </c>
      <c r="AB25" s="90">
        <f t="shared" si="7"/>
        <v>0</v>
      </c>
      <c r="AC25" s="90">
        <f t="shared" si="8"/>
        <v>0</v>
      </c>
      <c r="AD25" s="90">
        <f t="shared" si="16"/>
        <v>0</v>
      </c>
      <c r="AE25" s="135"/>
      <c r="AF25" s="22"/>
      <c r="AG25" s="112">
        <f t="shared" si="17"/>
        <v>0</v>
      </c>
      <c r="AH25" s="17" t="str">
        <f t="shared" si="9"/>
        <v xml:space="preserve"> </v>
      </c>
    </row>
    <row r="26" spans="1:34" ht="12.95" customHeight="1">
      <c r="A26" s="117"/>
      <c r="B26" s="115"/>
      <c r="C26" s="116"/>
      <c r="D26" s="94" t="s">
        <v>37</v>
      </c>
      <c r="E26" s="93"/>
      <c r="F26" s="94" t="s">
        <v>37</v>
      </c>
      <c r="G26" s="93"/>
      <c r="H26" s="83" t="str">
        <f t="shared" si="10"/>
        <v xml:space="preserve"> </v>
      </c>
      <c r="I26" s="83" t="str">
        <f t="shared" si="11"/>
        <v xml:space="preserve"> </v>
      </c>
      <c r="J26" s="111"/>
      <c r="K26" s="118"/>
      <c r="L26" s="93"/>
      <c r="M26" s="82">
        <f t="shared" si="12"/>
        <v>0</v>
      </c>
      <c r="N26" s="84">
        <f t="shared" si="13"/>
        <v>0</v>
      </c>
      <c r="O26" s="48" t="str">
        <f t="shared" si="14"/>
        <v xml:space="preserve"> </v>
      </c>
      <c r="P26" s="115" t="s">
        <v>57</v>
      </c>
      <c r="Q26" s="193" t="str">
        <f t="shared" si="15"/>
        <v xml:space="preserve"> </v>
      </c>
      <c r="R26" s="85" t="str">
        <f t="shared" si="1"/>
        <v xml:space="preserve"> </v>
      </c>
      <c r="S26" s="3" t="s">
        <v>37</v>
      </c>
      <c r="T26" s="85" t="str">
        <f t="shared" si="18"/>
        <v xml:space="preserve"> </v>
      </c>
      <c r="U26" s="86" t="str">
        <f t="shared" si="2"/>
        <v xml:space="preserve"> </v>
      </c>
      <c r="V26" s="87" t="str">
        <f t="shared" si="3"/>
        <v xml:space="preserve"> </v>
      </c>
      <c r="W26" s="120"/>
      <c r="X26" s="39" t="str">
        <f>HLOOKUP($T$4,'Data Sheet'!$B$2:$CN$27,12,FALSE)</f>
        <v>P3-11</v>
      </c>
      <c r="Y26" s="89">
        <f t="shared" si="4"/>
        <v>0</v>
      </c>
      <c r="Z26" s="90">
        <f t="shared" si="5"/>
        <v>0</v>
      </c>
      <c r="AA26" s="91">
        <f t="shared" si="6"/>
        <v>0</v>
      </c>
      <c r="AB26" s="90">
        <f t="shared" si="7"/>
        <v>0</v>
      </c>
      <c r="AC26" s="90">
        <f t="shared" si="8"/>
        <v>0</v>
      </c>
      <c r="AD26" s="90">
        <f t="shared" si="16"/>
        <v>0</v>
      </c>
      <c r="AE26" s="135"/>
      <c r="AF26" s="22"/>
      <c r="AG26" s="112">
        <f t="shared" si="17"/>
        <v>0</v>
      </c>
      <c r="AH26" s="17" t="str">
        <f t="shared" si="9"/>
        <v xml:space="preserve"> </v>
      </c>
    </row>
    <row r="27" spans="1:34" ht="12.95" customHeight="1">
      <c r="A27" s="117"/>
      <c r="B27" s="115"/>
      <c r="C27" s="116"/>
      <c r="D27" s="94" t="s">
        <v>37</v>
      </c>
      <c r="E27" s="93"/>
      <c r="F27" s="94" t="s">
        <v>37</v>
      </c>
      <c r="G27" s="93"/>
      <c r="H27" s="83" t="str">
        <f t="shared" si="10"/>
        <v xml:space="preserve"> </v>
      </c>
      <c r="I27" s="83" t="str">
        <f t="shared" si="11"/>
        <v xml:space="preserve"> </v>
      </c>
      <c r="J27" s="111"/>
      <c r="K27" s="118"/>
      <c r="L27" s="93"/>
      <c r="M27" s="82">
        <f t="shared" si="12"/>
        <v>0</v>
      </c>
      <c r="N27" s="84">
        <f t="shared" si="13"/>
        <v>0</v>
      </c>
      <c r="O27" s="48" t="str">
        <f t="shared" si="14"/>
        <v xml:space="preserve"> </v>
      </c>
      <c r="P27" s="115" t="s">
        <v>57</v>
      </c>
      <c r="Q27" s="193" t="str">
        <f t="shared" si="15"/>
        <v xml:space="preserve"> </v>
      </c>
      <c r="R27" s="85" t="str">
        <f t="shared" si="1"/>
        <v xml:space="preserve"> </v>
      </c>
      <c r="S27" s="3" t="s">
        <v>37</v>
      </c>
      <c r="T27" s="85" t="str">
        <f t="shared" si="18"/>
        <v xml:space="preserve"> </v>
      </c>
      <c r="U27" s="86" t="str">
        <f t="shared" si="2"/>
        <v xml:space="preserve"> </v>
      </c>
      <c r="V27" s="87" t="str">
        <f t="shared" si="3"/>
        <v xml:space="preserve"> </v>
      </c>
      <c r="W27" s="120"/>
      <c r="X27" s="39" t="str">
        <f>HLOOKUP($T$4,'Data Sheet'!$B$2:$CN$27,13,FALSE)</f>
        <v>P3-12</v>
      </c>
      <c r="Y27" s="89">
        <f t="shared" si="4"/>
        <v>0</v>
      </c>
      <c r="Z27" s="90">
        <f t="shared" si="5"/>
        <v>0</v>
      </c>
      <c r="AA27" s="91">
        <f t="shared" si="6"/>
        <v>0</v>
      </c>
      <c r="AB27" s="90">
        <f t="shared" si="7"/>
        <v>0</v>
      </c>
      <c r="AC27" s="90">
        <f t="shared" si="8"/>
        <v>0</v>
      </c>
      <c r="AD27" s="90">
        <f t="shared" si="16"/>
        <v>0</v>
      </c>
      <c r="AE27" s="135"/>
      <c r="AF27" s="22"/>
      <c r="AG27" s="112">
        <f t="shared" si="17"/>
        <v>0</v>
      </c>
      <c r="AH27" s="17" t="str">
        <f t="shared" si="9"/>
        <v xml:space="preserve"> </v>
      </c>
    </row>
    <row r="28" spans="1:34" ht="12.95" customHeight="1">
      <c r="A28" s="117"/>
      <c r="B28" s="115"/>
      <c r="C28" s="116"/>
      <c r="D28" s="94" t="s">
        <v>37</v>
      </c>
      <c r="E28" s="93"/>
      <c r="F28" s="94" t="s">
        <v>37</v>
      </c>
      <c r="G28" s="93"/>
      <c r="H28" s="83" t="str">
        <f t="shared" si="10"/>
        <v xml:space="preserve"> </v>
      </c>
      <c r="I28" s="83" t="str">
        <f t="shared" si="11"/>
        <v xml:space="preserve"> </v>
      </c>
      <c r="J28" s="111"/>
      <c r="K28" s="118"/>
      <c r="L28" s="93"/>
      <c r="M28" s="82">
        <f t="shared" si="12"/>
        <v>0</v>
      </c>
      <c r="N28" s="84">
        <f t="shared" si="13"/>
        <v>0</v>
      </c>
      <c r="O28" s="48" t="str">
        <f t="shared" si="14"/>
        <v xml:space="preserve"> </v>
      </c>
      <c r="P28" s="115" t="s">
        <v>57</v>
      </c>
      <c r="Q28" s="193" t="str">
        <f t="shared" si="15"/>
        <v xml:space="preserve"> </v>
      </c>
      <c r="R28" s="85" t="str">
        <f t="shared" si="1"/>
        <v xml:space="preserve"> </v>
      </c>
      <c r="S28" s="3" t="s">
        <v>37</v>
      </c>
      <c r="T28" s="85" t="str">
        <f t="shared" si="18"/>
        <v xml:space="preserve"> </v>
      </c>
      <c r="U28" s="86" t="str">
        <f t="shared" si="2"/>
        <v xml:space="preserve"> </v>
      </c>
      <c r="V28" s="87" t="str">
        <f t="shared" si="3"/>
        <v xml:space="preserve"> </v>
      </c>
      <c r="W28" s="120"/>
      <c r="X28" s="39" t="str">
        <f>HLOOKUP($T$4,'Data Sheet'!$B$2:$CN$27,14,FALSE)</f>
        <v>P3-13</v>
      </c>
      <c r="Y28" s="89">
        <f t="shared" si="4"/>
        <v>0</v>
      </c>
      <c r="Z28" s="90">
        <f t="shared" si="5"/>
        <v>0</v>
      </c>
      <c r="AA28" s="91">
        <f t="shared" si="6"/>
        <v>0</v>
      </c>
      <c r="AB28" s="90">
        <f t="shared" si="7"/>
        <v>0</v>
      </c>
      <c r="AC28" s="90">
        <f t="shared" si="8"/>
        <v>0</v>
      </c>
      <c r="AD28" s="90">
        <f t="shared" si="16"/>
        <v>0</v>
      </c>
      <c r="AE28" s="135"/>
      <c r="AF28" s="22"/>
      <c r="AG28" s="112">
        <f t="shared" si="17"/>
        <v>0</v>
      </c>
      <c r="AH28" s="17" t="str">
        <f t="shared" si="9"/>
        <v xml:space="preserve"> </v>
      </c>
    </row>
    <row r="29" spans="1:34" ht="12.95" customHeight="1">
      <c r="A29" s="117"/>
      <c r="B29" s="115"/>
      <c r="C29" s="116"/>
      <c r="D29" s="94" t="s">
        <v>37</v>
      </c>
      <c r="E29" s="93"/>
      <c r="F29" s="94" t="s">
        <v>37</v>
      </c>
      <c r="G29" s="93"/>
      <c r="H29" s="83" t="str">
        <f t="shared" si="10"/>
        <v xml:space="preserve"> </v>
      </c>
      <c r="I29" s="83" t="str">
        <f t="shared" si="11"/>
        <v xml:space="preserve"> </v>
      </c>
      <c r="J29" s="111"/>
      <c r="K29" s="118"/>
      <c r="L29" s="93"/>
      <c r="M29" s="82">
        <f t="shared" si="12"/>
        <v>0</v>
      </c>
      <c r="N29" s="84">
        <f t="shared" si="13"/>
        <v>0</v>
      </c>
      <c r="O29" s="48" t="str">
        <f t="shared" si="14"/>
        <v xml:space="preserve"> </v>
      </c>
      <c r="P29" s="115" t="s">
        <v>57</v>
      </c>
      <c r="Q29" s="193" t="str">
        <f t="shared" si="15"/>
        <v xml:space="preserve"> </v>
      </c>
      <c r="R29" s="85" t="str">
        <f t="shared" si="1"/>
        <v xml:space="preserve"> </v>
      </c>
      <c r="S29" s="3" t="s">
        <v>37</v>
      </c>
      <c r="T29" s="85" t="str">
        <f t="shared" si="18"/>
        <v xml:space="preserve"> </v>
      </c>
      <c r="U29" s="86" t="str">
        <f t="shared" si="2"/>
        <v xml:space="preserve"> </v>
      </c>
      <c r="V29" s="87" t="str">
        <f t="shared" si="3"/>
        <v xml:space="preserve"> </v>
      </c>
      <c r="W29" s="120"/>
      <c r="X29" s="39" t="str">
        <f>HLOOKUP($T$4,'Data Sheet'!$B$2:$CN$27,15,FALSE)</f>
        <v>P3-14</v>
      </c>
      <c r="Y29" s="89">
        <f t="shared" si="4"/>
        <v>0</v>
      </c>
      <c r="Z29" s="90">
        <f t="shared" si="5"/>
        <v>0</v>
      </c>
      <c r="AA29" s="91">
        <f t="shared" si="6"/>
        <v>0</v>
      </c>
      <c r="AB29" s="90">
        <f t="shared" si="7"/>
        <v>0</v>
      </c>
      <c r="AC29" s="90">
        <f t="shared" si="8"/>
        <v>0</v>
      </c>
      <c r="AD29" s="90">
        <f t="shared" si="16"/>
        <v>0</v>
      </c>
      <c r="AE29" s="135"/>
      <c r="AF29" s="22"/>
      <c r="AG29" s="112">
        <f t="shared" si="17"/>
        <v>0</v>
      </c>
      <c r="AH29" s="17" t="str">
        <f t="shared" si="9"/>
        <v xml:space="preserve"> </v>
      </c>
    </row>
    <row r="30" spans="1:34" ht="12.95" customHeight="1">
      <c r="A30" s="117"/>
      <c r="B30" s="115"/>
      <c r="C30" s="116"/>
      <c r="D30" s="94" t="s">
        <v>37</v>
      </c>
      <c r="E30" s="93"/>
      <c r="F30" s="94" t="s">
        <v>37</v>
      </c>
      <c r="G30" s="93"/>
      <c r="H30" s="83" t="str">
        <f t="shared" si="10"/>
        <v xml:space="preserve"> </v>
      </c>
      <c r="I30" s="83" t="str">
        <f t="shared" si="11"/>
        <v xml:space="preserve"> </v>
      </c>
      <c r="J30" s="111"/>
      <c r="K30" s="118"/>
      <c r="L30" s="93"/>
      <c r="M30" s="82">
        <f t="shared" si="12"/>
        <v>0</v>
      </c>
      <c r="N30" s="84">
        <f t="shared" si="13"/>
        <v>0</v>
      </c>
      <c r="O30" s="48" t="str">
        <f t="shared" si="14"/>
        <v xml:space="preserve"> </v>
      </c>
      <c r="P30" s="115" t="s">
        <v>57</v>
      </c>
      <c r="Q30" s="193" t="str">
        <f t="shared" si="15"/>
        <v xml:space="preserve"> </v>
      </c>
      <c r="R30" s="85" t="str">
        <f t="shared" si="1"/>
        <v xml:space="preserve"> </v>
      </c>
      <c r="S30" s="3" t="s">
        <v>37</v>
      </c>
      <c r="T30" s="85" t="str">
        <f t="shared" si="18"/>
        <v xml:space="preserve"> </v>
      </c>
      <c r="U30" s="86" t="str">
        <f t="shared" si="2"/>
        <v xml:space="preserve"> </v>
      </c>
      <c r="V30" s="87" t="str">
        <f t="shared" si="3"/>
        <v xml:space="preserve"> </v>
      </c>
      <c r="W30" s="120"/>
      <c r="X30" s="39" t="str">
        <f>HLOOKUP($T$4,'Data Sheet'!$B$2:$CN$27,16,FALSE)</f>
        <v>P3-15</v>
      </c>
      <c r="Y30" s="89">
        <f t="shared" si="4"/>
        <v>0</v>
      </c>
      <c r="Z30" s="90">
        <f t="shared" si="5"/>
        <v>0</v>
      </c>
      <c r="AA30" s="91">
        <f t="shared" si="6"/>
        <v>0</v>
      </c>
      <c r="AB30" s="90">
        <f t="shared" si="7"/>
        <v>0</v>
      </c>
      <c r="AC30" s="90">
        <f t="shared" si="8"/>
        <v>0</v>
      </c>
      <c r="AD30" s="90">
        <f t="shared" si="16"/>
        <v>0</v>
      </c>
      <c r="AE30" s="135"/>
      <c r="AF30" s="22"/>
      <c r="AG30" s="112">
        <f t="shared" si="17"/>
        <v>0</v>
      </c>
      <c r="AH30" s="17" t="str">
        <f t="shared" si="9"/>
        <v xml:space="preserve"> </v>
      </c>
    </row>
    <row r="31" spans="1:34" ht="12.95" customHeight="1">
      <c r="A31" s="117"/>
      <c r="B31" s="115"/>
      <c r="C31" s="116"/>
      <c r="D31" s="94" t="s">
        <v>37</v>
      </c>
      <c r="E31" s="93"/>
      <c r="F31" s="94" t="s">
        <v>37</v>
      </c>
      <c r="G31" s="93"/>
      <c r="H31" s="83" t="str">
        <f t="shared" si="10"/>
        <v xml:space="preserve"> </v>
      </c>
      <c r="I31" s="83" t="str">
        <f t="shared" si="11"/>
        <v xml:space="preserve"> </v>
      </c>
      <c r="J31" s="111"/>
      <c r="K31" s="118"/>
      <c r="L31" s="93"/>
      <c r="M31" s="82">
        <f t="shared" si="12"/>
        <v>0</v>
      </c>
      <c r="N31" s="84">
        <f t="shared" si="13"/>
        <v>0</v>
      </c>
      <c r="O31" s="48" t="str">
        <f t="shared" si="14"/>
        <v xml:space="preserve"> </v>
      </c>
      <c r="P31" s="115" t="s">
        <v>57</v>
      </c>
      <c r="Q31" s="193" t="str">
        <f t="shared" si="15"/>
        <v xml:space="preserve"> </v>
      </c>
      <c r="R31" s="85" t="str">
        <f t="shared" si="1"/>
        <v xml:space="preserve"> </v>
      </c>
      <c r="S31" s="3" t="s">
        <v>37</v>
      </c>
      <c r="T31" s="85" t="str">
        <f t="shared" si="18"/>
        <v xml:space="preserve"> </v>
      </c>
      <c r="U31" s="86" t="str">
        <f t="shared" si="2"/>
        <v xml:space="preserve"> </v>
      </c>
      <c r="V31" s="87" t="str">
        <f t="shared" si="3"/>
        <v xml:space="preserve"> </v>
      </c>
      <c r="W31" s="120"/>
      <c r="X31" s="39" t="str">
        <f>HLOOKUP($T$4,'Data Sheet'!$B$2:$CN$27,17,FALSE)</f>
        <v>P3-16</v>
      </c>
      <c r="Y31" s="89">
        <f t="shared" si="4"/>
        <v>0</v>
      </c>
      <c r="Z31" s="90">
        <f t="shared" si="5"/>
        <v>0</v>
      </c>
      <c r="AA31" s="91">
        <f t="shared" si="6"/>
        <v>0</v>
      </c>
      <c r="AB31" s="90">
        <f t="shared" si="7"/>
        <v>0</v>
      </c>
      <c r="AC31" s="90">
        <f t="shared" si="8"/>
        <v>0</v>
      </c>
      <c r="AD31" s="90">
        <f t="shared" si="16"/>
        <v>0</v>
      </c>
      <c r="AE31" s="135"/>
      <c r="AF31" s="22"/>
      <c r="AG31" s="112">
        <f t="shared" si="17"/>
        <v>0</v>
      </c>
      <c r="AH31" s="17" t="str">
        <f t="shared" si="9"/>
        <v xml:space="preserve"> </v>
      </c>
    </row>
    <row r="32" spans="1:34" ht="12.95" customHeight="1">
      <c r="A32" s="117"/>
      <c r="B32" s="115"/>
      <c r="C32" s="116"/>
      <c r="D32" s="94" t="s">
        <v>37</v>
      </c>
      <c r="E32" s="93"/>
      <c r="F32" s="94" t="s">
        <v>37</v>
      </c>
      <c r="G32" s="93"/>
      <c r="H32" s="83" t="str">
        <f t="shared" si="10"/>
        <v xml:space="preserve"> </v>
      </c>
      <c r="I32" s="83" t="str">
        <f t="shared" si="11"/>
        <v xml:space="preserve"> </v>
      </c>
      <c r="J32" s="111"/>
      <c r="K32" s="118"/>
      <c r="L32" s="93"/>
      <c r="M32" s="82">
        <f t="shared" si="12"/>
        <v>0</v>
      </c>
      <c r="N32" s="84">
        <f t="shared" si="13"/>
        <v>0</v>
      </c>
      <c r="O32" s="48" t="str">
        <f t="shared" si="14"/>
        <v xml:space="preserve"> </v>
      </c>
      <c r="P32" s="115" t="s">
        <v>57</v>
      </c>
      <c r="Q32" s="193" t="str">
        <f t="shared" si="15"/>
        <v xml:space="preserve"> </v>
      </c>
      <c r="R32" s="85" t="str">
        <f t="shared" si="1"/>
        <v xml:space="preserve"> </v>
      </c>
      <c r="S32" s="3" t="s">
        <v>37</v>
      </c>
      <c r="T32" s="85" t="str">
        <f t="shared" si="18"/>
        <v xml:space="preserve"> </v>
      </c>
      <c r="U32" s="86" t="str">
        <f t="shared" si="2"/>
        <v xml:space="preserve"> </v>
      </c>
      <c r="V32" s="87" t="str">
        <f t="shared" si="3"/>
        <v xml:space="preserve"> </v>
      </c>
      <c r="W32" s="120"/>
      <c r="X32" s="39" t="str">
        <f>HLOOKUP($T$4,'Data Sheet'!$B$2:$CN$27,18,FALSE)</f>
        <v>P3-17</v>
      </c>
      <c r="Y32" s="89">
        <f t="shared" si="4"/>
        <v>0</v>
      </c>
      <c r="Z32" s="90">
        <f t="shared" si="5"/>
        <v>0</v>
      </c>
      <c r="AA32" s="91">
        <f t="shared" si="6"/>
        <v>0</v>
      </c>
      <c r="AB32" s="90">
        <f t="shared" si="7"/>
        <v>0</v>
      </c>
      <c r="AC32" s="90">
        <f t="shared" si="8"/>
        <v>0</v>
      </c>
      <c r="AD32" s="90">
        <f t="shared" si="16"/>
        <v>0</v>
      </c>
      <c r="AE32" s="135"/>
      <c r="AF32" s="22"/>
      <c r="AG32" s="112">
        <f t="shared" si="17"/>
        <v>0</v>
      </c>
      <c r="AH32" s="17" t="str">
        <f t="shared" si="9"/>
        <v xml:space="preserve"> </v>
      </c>
    </row>
    <row r="33" spans="1:34" ht="12.95" customHeight="1" thickBot="1">
      <c r="A33" s="138"/>
      <c r="B33" s="118"/>
      <c r="C33" s="116"/>
      <c r="D33" s="94" t="s">
        <v>37</v>
      </c>
      <c r="E33" s="93"/>
      <c r="F33" s="94" t="s">
        <v>37</v>
      </c>
      <c r="G33" s="93"/>
      <c r="H33" s="139" t="str">
        <f t="shared" si="10"/>
        <v xml:space="preserve"> </v>
      </c>
      <c r="I33" s="139" t="str">
        <f t="shared" si="11"/>
        <v xml:space="preserve"> </v>
      </c>
      <c r="J33" s="140"/>
      <c r="K33" s="118"/>
      <c r="L33" s="93"/>
      <c r="M33" s="141">
        <f t="shared" si="12"/>
        <v>0</v>
      </c>
      <c r="N33" s="142">
        <f t="shared" si="13"/>
        <v>0</v>
      </c>
      <c r="O33" s="48" t="str">
        <f t="shared" si="14"/>
        <v xml:space="preserve"> </v>
      </c>
      <c r="P33" s="118" t="s">
        <v>57</v>
      </c>
      <c r="Q33" s="193" t="str">
        <f t="shared" si="15"/>
        <v xml:space="preserve"> </v>
      </c>
      <c r="R33" s="85" t="str">
        <f t="shared" si="1"/>
        <v xml:space="preserve"> </v>
      </c>
      <c r="S33" s="3" t="s">
        <v>37</v>
      </c>
      <c r="T33" s="85" t="str">
        <f t="shared" si="18"/>
        <v xml:space="preserve"> </v>
      </c>
      <c r="U33" s="86" t="str">
        <f t="shared" si="2"/>
        <v xml:space="preserve"> </v>
      </c>
      <c r="V33" s="87" t="str">
        <f t="shared" si="3"/>
        <v xml:space="preserve"> </v>
      </c>
      <c r="W33" s="143"/>
      <c r="X33" s="39" t="str">
        <f>HLOOKUP($T$4,'Data Sheet'!$B$2:$CN$27,19,FALSE)</f>
        <v>P3-18</v>
      </c>
      <c r="Y33" s="89">
        <f t="shared" si="4"/>
        <v>0</v>
      </c>
      <c r="Z33" s="90">
        <f t="shared" si="5"/>
        <v>0</v>
      </c>
      <c r="AA33" s="91">
        <f t="shared" si="6"/>
        <v>0</v>
      </c>
      <c r="AB33" s="90">
        <f t="shared" si="7"/>
        <v>0</v>
      </c>
      <c r="AC33" s="90">
        <f t="shared" si="8"/>
        <v>0</v>
      </c>
      <c r="AD33" s="90">
        <f t="shared" si="16"/>
        <v>0</v>
      </c>
      <c r="AE33" s="135"/>
      <c r="AF33" s="22"/>
      <c r="AG33" s="112">
        <f t="shared" si="17"/>
        <v>0</v>
      </c>
      <c r="AH33" s="17" t="str">
        <f t="shared" si="9"/>
        <v xml:space="preserve"> </v>
      </c>
    </row>
    <row r="34" spans="1:34" ht="12.95" customHeight="1">
      <c r="A34" s="149"/>
      <c r="B34" s="151"/>
      <c r="C34" s="263" t="s">
        <v>177</v>
      </c>
      <c r="D34" s="263"/>
      <c r="E34" s="263"/>
      <c r="F34" s="263"/>
      <c r="G34" s="263"/>
      <c r="H34" s="155"/>
      <c r="I34" s="156"/>
      <c r="J34" s="156"/>
      <c r="K34" s="156"/>
      <c r="L34" s="156"/>
      <c r="M34" s="156"/>
      <c r="N34" s="156"/>
      <c r="O34" s="156"/>
      <c r="P34" s="157"/>
      <c r="Q34" s="158"/>
      <c r="R34" s="153">
        <v>4</v>
      </c>
      <c r="S34" s="154" t="s">
        <v>37</v>
      </c>
      <c r="T34" s="148">
        <v>30</v>
      </c>
      <c r="U34" s="145"/>
      <c r="V34" s="230" t="str">
        <f>IF(B34&gt;0,0.3," ")</f>
        <v xml:space="preserve"> </v>
      </c>
      <c r="W34" s="111"/>
      <c r="X34" s="39" t="str">
        <f>HLOOKUP($T$4,'Data Sheet'!$B$2:$CN$27,20,FALSE)</f>
        <v>P3-19</v>
      </c>
      <c r="Y34" s="89">
        <f t="shared" si="4"/>
        <v>0</v>
      </c>
      <c r="Z34" s="90">
        <f t="shared" si="5"/>
        <v>0</v>
      </c>
      <c r="AA34" s="91">
        <f t="shared" si="6"/>
        <v>0</v>
      </c>
      <c r="AB34" s="90">
        <f t="shared" si="7"/>
        <v>0</v>
      </c>
      <c r="AC34" s="90">
        <f t="shared" si="8"/>
        <v>0</v>
      </c>
      <c r="AD34" s="90">
        <f t="shared" si="16"/>
        <v>0</v>
      </c>
      <c r="AE34" s="135"/>
      <c r="AF34" s="22"/>
      <c r="AG34" s="112">
        <f t="shared" si="17"/>
        <v>0</v>
      </c>
      <c r="AH34" s="17" t="str">
        <f t="shared" si="9"/>
        <v xml:space="preserve"> </v>
      </c>
    </row>
    <row r="35" spans="1:34" ht="12.95" customHeight="1" thickBot="1">
      <c r="A35" s="150"/>
      <c r="B35" s="152"/>
      <c r="C35" s="264" t="s">
        <v>177</v>
      </c>
      <c r="D35" s="264"/>
      <c r="E35" s="264"/>
      <c r="F35" s="264"/>
      <c r="G35" s="264"/>
      <c r="H35" s="159"/>
      <c r="I35" s="160"/>
      <c r="J35" s="160"/>
      <c r="K35" s="160"/>
      <c r="L35" s="160"/>
      <c r="M35" s="160"/>
      <c r="N35" s="160"/>
      <c r="O35" s="160"/>
      <c r="P35" s="161"/>
      <c r="Q35" s="162"/>
      <c r="R35" s="165">
        <v>4</v>
      </c>
      <c r="S35" s="166" t="s">
        <v>37</v>
      </c>
      <c r="T35" s="147">
        <v>24</v>
      </c>
      <c r="U35" s="88"/>
      <c r="V35" s="230" t="str">
        <f>IF(B35&gt;0,0.3," ")</f>
        <v xml:space="preserve"> </v>
      </c>
      <c r="W35" s="146"/>
      <c r="X35" s="39" t="str">
        <f>HLOOKUP($T$4,'Data Sheet'!$B$2:$CN$27,21,FALSE)</f>
        <v>P3-20</v>
      </c>
      <c r="Y35" s="89">
        <f t="shared" si="4"/>
        <v>0</v>
      </c>
      <c r="Z35" s="90">
        <f t="shared" si="5"/>
        <v>0</v>
      </c>
      <c r="AA35" s="91">
        <f t="shared" si="6"/>
        <v>0</v>
      </c>
      <c r="AB35" s="90">
        <f t="shared" si="7"/>
        <v>0</v>
      </c>
      <c r="AC35" s="90">
        <f t="shared" si="8"/>
        <v>0</v>
      </c>
      <c r="AD35" s="90">
        <f t="shared" si="16"/>
        <v>0</v>
      </c>
      <c r="AE35" s="135"/>
      <c r="AF35" s="23"/>
      <c r="AG35" s="112">
        <f t="shared" si="17"/>
        <v>0</v>
      </c>
      <c r="AH35" s="17" t="str">
        <f t="shared" si="9"/>
        <v xml:space="preserve"> </v>
      </c>
    </row>
    <row r="36" spans="1:34" ht="15" customHeight="1" thickBot="1">
      <c r="A36" s="92"/>
      <c r="B36" s="133">
        <f>SUM(B34:B35)</f>
        <v>0</v>
      </c>
      <c r="C36" s="93" t="s">
        <v>178</v>
      </c>
      <c r="D36" s="94"/>
      <c r="E36" s="93"/>
      <c r="F36" s="94"/>
      <c r="G36" s="93"/>
      <c r="H36" s="93"/>
      <c r="I36" s="93"/>
      <c r="J36" s="93"/>
      <c r="K36" s="93"/>
      <c r="L36" s="261" t="s">
        <v>176</v>
      </c>
      <c r="M36" s="261"/>
      <c r="N36" s="262"/>
      <c r="O36" s="144">
        <f>SUM(O16:O35)</f>
        <v>0</v>
      </c>
      <c r="P36" s="93"/>
      <c r="Q36" s="93"/>
      <c r="R36" s="93"/>
      <c r="S36" s="94"/>
      <c r="T36" s="93"/>
      <c r="U36" s="93"/>
      <c r="V36" s="194">
        <f>SUM(V16:V35)</f>
        <v>0</v>
      </c>
      <c r="W36" s="93"/>
      <c r="Y36" s="6">
        <f t="shared" ref="Y36:AF36" si="19">SUM(Y16:Y35)</f>
        <v>0</v>
      </c>
      <c r="Z36" s="6">
        <f t="shared" si="19"/>
        <v>0</v>
      </c>
      <c r="AA36" s="6">
        <f t="shared" si="19"/>
        <v>0</v>
      </c>
      <c r="AB36" s="6">
        <f t="shared" si="19"/>
        <v>0</v>
      </c>
      <c r="AC36" s="6">
        <f t="shared" si="19"/>
        <v>0</v>
      </c>
      <c r="AD36" s="6">
        <f t="shared" si="19"/>
        <v>0</v>
      </c>
      <c r="AE36" s="6">
        <f t="shared" si="19"/>
        <v>0</v>
      </c>
      <c r="AF36" s="6">
        <f t="shared" si="19"/>
        <v>0</v>
      </c>
      <c r="AG36" s="46">
        <f>SUM(Y36:AF36)</f>
        <v>0</v>
      </c>
      <c r="AH36" s="10" t="s">
        <v>54</v>
      </c>
    </row>
    <row r="37" spans="1:34">
      <c r="A37" s="92"/>
      <c r="B37" s="131"/>
      <c r="C37" s="93"/>
      <c r="D37" s="94"/>
      <c r="E37" s="93"/>
      <c r="F37" s="94"/>
      <c r="G37" s="93"/>
      <c r="H37" s="93"/>
      <c r="I37" s="93"/>
      <c r="J37" s="92" t="s">
        <v>24</v>
      </c>
      <c r="K37" s="281"/>
      <c r="L37" s="281"/>
      <c r="M37" s="281"/>
      <c r="N37" s="281"/>
      <c r="O37" s="281"/>
      <c r="P37" s="93"/>
      <c r="Q37" s="93"/>
      <c r="R37" s="93"/>
      <c r="S37" s="94"/>
      <c r="T37" s="93"/>
      <c r="U37" s="93"/>
      <c r="V37" s="259" t="str">
        <f>IF(V9=TRUE,"Make Tie Backs"," ")</f>
        <v xml:space="preserve"> </v>
      </c>
      <c r="W37" s="259"/>
      <c r="Y37" s="221"/>
      <c r="Z37" s="229"/>
      <c r="AE37" s="6"/>
      <c r="AF37" s="6"/>
      <c r="AG37" s="6"/>
      <c r="AH37" s="196"/>
    </row>
    <row r="38" spans="1:34">
      <c r="A38" s="266" t="s">
        <v>25</v>
      </c>
      <c r="B38" s="267"/>
      <c r="C38" s="266" t="str">
        <f>'Cubicle Worksheet'!C38</f>
        <v>Steve</v>
      </c>
      <c r="D38" s="263"/>
      <c r="E38" s="263"/>
      <c r="F38" s="263"/>
      <c r="G38" s="267"/>
      <c r="H38" s="93"/>
      <c r="I38" s="93"/>
      <c r="J38" s="93"/>
      <c r="K38" s="251"/>
      <c r="L38" s="251"/>
      <c r="M38" s="251"/>
      <c r="N38" s="251"/>
      <c r="O38" s="251"/>
      <c r="P38" s="93"/>
      <c r="Q38" s="95">
        <v>1</v>
      </c>
      <c r="R38" s="93"/>
      <c r="S38" s="94"/>
      <c r="T38" s="93"/>
      <c r="U38" s="93"/>
      <c r="V38" s="259"/>
      <c r="W38" s="259"/>
      <c r="AE38" s="11"/>
      <c r="AF38" s="225"/>
      <c r="AG38" s="6"/>
      <c r="AH38" s="11"/>
    </row>
    <row r="39" spans="1:34">
      <c r="A39" s="92"/>
      <c r="B39" s="93"/>
      <c r="C39" s="93"/>
      <c r="D39" s="94"/>
      <c r="E39" s="93"/>
      <c r="F39" s="94"/>
      <c r="G39" s="93"/>
      <c r="H39" s="93"/>
      <c r="I39" s="93"/>
      <c r="J39" s="93"/>
      <c r="K39" s="251"/>
      <c r="L39" s="251"/>
      <c r="M39" s="251"/>
      <c r="N39" s="251"/>
      <c r="O39" s="251"/>
      <c r="P39" s="93"/>
      <c r="Q39" s="93"/>
      <c r="R39" s="93"/>
      <c r="S39" s="94"/>
      <c r="T39" s="93"/>
      <c r="U39" s="93"/>
      <c r="V39" s="93"/>
      <c r="W39" s="260" t="str">
        <f>IF(V9=TRUE,B36," ")</f>
        <v xml:space="preserve"> </v>
      </c>
      <c r="Z39" s="1"/>
      <c r="AA39" s="231"/>
      <c r="AE39" s="9"/>
      <c r="AF39" s="226"/>
      <c r="AG39" s="45">
        <f>IF(AG9=TRUE,(AG36-(Z36+AA36)),AG36)</f>
        <v>0</v>
      </c>
      <c r="AH39" t="s">
        <v>334</v>
      </c>
    </row>
    <row r="40" spans="1:34">
      <c r="A40" s="92"/>
      <c r="B40" s="93"/>
      <c r="C40" s="93"/>
      <c r="D40" s="94"/>
      <c r="E40" s="93"/>
      <c r="F40" s="94"/>
      <c r="G40" s="93"/>
      <c r="H40" s="93"/>
      <c r="I40" s="93"/>
      <c r="J40" s="93"/>
      <c r="K40" s="93"/>
      <c r="L40" s="93"/>
      <c r="M40" s="93"/>
      <c r="N40" s="92"/>
      <c r="O40" s="93"/>
      <c r="P40" s="93"/>
      <c r="Q40" s="93"/>
      <c r="R40" s="93"/>
      <c r="S40" s="94"/>
      <c r="T40" s="93"/>
      <c r="U40" s="93"/>
      <c r="V40" s="93"/>
      <c r="W40" s="260"/>
      <c r="AB40" s="168"/>
      <c r="AF40" s="227"/>
      <c r="AG40" s="228"/>
      <c r="AH40" s="11"/>
    </row>
    <row r="41" spans="1:34">
      <c r="A41" s="113" t="b">
        <v>0</v>
      </c>
      <c r="B41" s="93"/>
      <c r="C41" s="93"/>
      <c r="D41" s="94"/>
      <c r="E41" s="93"/>
      <c r="F41" s="94"/>
      <c r="G41" s="93"/>
      <c r="H41" s="93"/>
      <c r="I41" s="93"/>
      <c r="J41" s="93"/>
      <c r="K41" s="93"/>
      <c r="L41" s="93"/>
      <c r="M41" s="93"/>
      <c r="N41" s="92"/>
      <c r="O41" s="93"/>
      <c r="P41" s="93"/>
      <c r="Q41" s="93"/>
      <c r="R41" s="93"/>
      <c r="S41" s="94"/>
      <c r="T41" s="93"/>
      <c r="U41" s="93"/>
      <c r="V41" s="93"/>
      <c r="W41" s="93"/>
      <c r="AF41" s="9"/>
      <c r="AG41" s="6"/>
      <c r="AH41" s="11"/>
    </row>
    <row r="42" spans="1:34">
      <c r="A42" s="92"/>
      <c r="B42" s="93"/>
      <c r="C42" s="93"/>
      <c r="D42" s="94"/>
      <c r="E42" s="93"/>
      <c r="F42" s="94"/>
      <c r="G42" s="93"/>
      <c r="AF42" s="9"/>
    </row>
    <row r="43" spans="1:34">
      <c r="A43" s="7"/>
    </row>
    <row r="44" spans="1:34">
      <c r="A44" s="7"/>
    </row>
    <row r="45" spans="1:34">
      <c r="A45" s="7"/>
      <c r="AF45" s="284"/>
      <c r="AG45" s="284"/>
      <c r="AH45" s="218"/>
    </row>
    <row r="46" spans="1:34">
      <c r="A46" s="137"/>
      <c r="B46" s="282"/>
      <c r="C46" s="282"/>
      <c r="AF46" s="284"/>
      <c r="AG46" s="284"/>
      <c r="AH46" s="218"/>
    </row>
    <row r="47" spans="1:34">
      <c r="A47" s="8"/>
      <c r="B47" s="283"/>
      <c r="C47" s="283"/>
      <c r="AF47" s="284"/>
      <c r="AG47" s="284"/>
      <c r="AH47" s="218"/>
    </row>
    <row r="48" spans="1:34">
      <c r="A48" s="8"/>
      <c r="B48" s="283"/>
      <c r="C48" s="283"/>
      <c r="AF48" s="284"/>
      <c r="AG48" s="284"/>
      <c r="AH48" s="218"/>
    </row>
    <row r="49" spans="1:34">
      <c r="A49" s="8"/>
      <c r="B49" s="283"/>
      <c r="C49" s="283"/>
      <c r="AF49" s="285"/>
      <c r="AG49" s="285"/>
      <c r="AH49" s="219"/>
    </row>
    <row r="50" spans="1:34">
      <c r="A50" s="8"/>
      <c r="B50" s="283"/>
      <c r="C50" s="283"/>
    </row>
    <row r="51" spans="1:34">
      <c r="A51" s="8"/>
      <c r="B51" s="283"/>
      <c r="C51" s="283"/>
    </row>
    <row r="52" spans="1:34">
      <c r="A52" s="8"/>
      <c r="B52" s="283"/>
      <c r="C52" s="283"/>
    </row>
    <row r="53" spans="1:34">
      <c r="A53" s="8"/>
      <c r="B53" s="283"/>
      <c r="C53" s="283"/>
    </row>
    <row r="54" spans="1:34">
      <c r="A54" s="8"/>
      <c r="B54" s="283"/>
      <c r="C54" s="283"/>
    </row>
    <row r="55" spans="1:34">
      <c r="A55" s="8"/>
      <c r="B55" s="283"/>
      <c r="C55" s="283"/>
    </row>
    <row r="56" spans="1:34">
      <c r="A56" s="8"/>
      <c r="B56" s="283"/>
      <c r="C56" s="283"/>
    </row>
    <row r="57" spans="1:34">
      <c r="A57" s="8"/>
      <c r="B57" s="283"/>
      <c r="C57" s="283"/>
    </row>
    <row r="58" spans="1:34">
      <c r="A58" s="8"/>
      <c r="B58" s="283"/>
      <c r="C58" s="283"/>
    </row>
    <row r="59" spans="1:34">
      <c r="A59" s="8"/>
      <c r="B59" s="283"/>
      <c r="C59" s="283"/>
    </row>
    <row r="60" spans="1:34">
      <c r="A60" s="8"/>
      <c r="B60" s="283"/>
      <c r="C60" s="283"/>
    </row>
    <row r="61" spans="1:34">
      <c r="A61" s="8"/>
      <c r="B61" s="283"/>
      <c r="C61" s="283"/>
    </row>
    <row r="62" spans="1:34">
      <c r="A62" s="8"/>
      <c r="B62" s="283"/>
      <c r="C62" s="283"/>
    </row>
    <row r="63" spans="1:34">
      <c r="A63" s="8"/>
      <c r="B63" s="283"/>
      <c r="C63" s="283"/>
    </row>
    <row r="64" spans="1:34">
      <c r="A64" s="7"/>
    </row>
  </sheetData>
  <sheetProtection selectLockedCells="1"/>
  <mergeCells count="58">
    <mergeCell ref="B10:H10"/>
    <mergeCell ref="K10:Q10"/>
    <mergeCell ref="B4:H4"/>
    <mergeCell ref="K4:Q4"/>
    <mergeCell ref="R4:S4"/>
    <mergeCell ref="B5:H5"/>
    <mergeCell ref="K5:Q5"/>
    <mergeCell ref="B6:H6"/>
    <mergeCell ref="K6:Q6"/>
    <mergeCell ref="B8:H8"/>
    <mergeCell ref="K8:Q8"/>
    <mergeCell ref="S8:W8"/>
    <mergeCell ref="B9:H9"/>
    <mergeCell ref="K9:Q9"/>
    <mergeCell ref="C34:G34"/>
    <mergeCell ref="B11:H11"/>
    <mergeCell ref="K11:Q11"/>
    <mergeCell ref="C13:D13"/>
    <mergeCell ref="E13:G13"/>
    <mergeCell ref="K13:L13"/>
    <mergeCell ref="Q13:R13"/>
    <mergeCell ref="S13:W13"/>
    <mergeCell ref="A14:N14"/>
    <mergeCell ref="O14:W14"/>
    <mergeCell ref="C15:G15"/>
    <mergeCell ref="Q15:T15"/>
    <mergeCell ref="C35:G35"/>
    <mergeCell ref="L36:N36"/>
    <mergeCell ref="K37:O37"/>
    <mergeCell ref="V37:W38"/>
    <mergeCell ref="A38:B38"/>
    <mergeCell ref="C38:G38"/>
    <mergeCell ref="K38:O38"/>
    <mergeCell ref="B51:C51"/>
    <mergeCell ref="K39:O39"/>
    <mergeCell ref="W39:W40"/>
    <mergeCell ref="AF45:AG45"/>
    <mergeCell ref="B46:C46"/>
    <mergeCell ref="AF46:AG46"/>
    <mergeCell ref="B47:C47"/>
    <mergeCell ref="AF47:AG47"/>
    <mergeCell ref="B48:C48"/>
    <mergeCell ref="AF48:AG48"/>
    <mergeCell ref="B49:C49"/>
    <mergeCell ref="AF49:AG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</mergeCells>
  <conditionalFormatting sqref="V37:W38">
    <cfRule type="containsText" dxfId="21" priority="5" operator="containsText" text="Make Tie Backs">
      <formula>NOT(ISERROR(SEARCH("Make Tie Backs",V37)))</formula>
    </cfRule>
  </conditionalFormatting>
  <conditionalFormatting sqref="W6">
    <cfRule type="containsBlanks" dxfId="20" priority="1">
      <formula>LEN(TRIM(W6))=0</formula>
    </cfRule>
  </conditionalFormatting>
  <conditionalFormatting sqref="W39:W40">
    <cfRule type="cellIs" dxfId="19" priority="4" operator="greaterThan">
      <formula>0</formula>
    </cfRule>
  </conditionalFormatting>
  <conditionalFormatting sqref="AA11">
    <cfRule type="expression" dxfId="18" priority="3">
      <formula>AA10=TRUE</formula>
    </cfRule>
  </conditionalFormatting>
  <dataValidations count="4">
    <dataValidation type="list" allowBlank="1" showInputMessage="1" showErrorMessage="1" sqref="AB39" xr:uid="{3FC4A57D-1D0D-4BA3-AFD2-33670E091C7E}">
      <formula1>$Y$15:$AE$15</formula1>
    </dataValidation>
    <dataValidation type="whole" errorStyle="information" operator="equal" allowBlank="1" showInputMessage="1" showErrorMessage="1" errorTitle="Value Too High" error="Please enter only 1 curtain per line." promptTitle="Only 1" prompt="Please enter only 1 track per line." sqref="B16:B17" xr:uid="{828E3C63-AFCB-4FCB-BCCE-D72A0BCC2C52}">
      <formula1>1</formula1>
    </dataValidation>
    <dataValidation type="whole" errorStyle="information" operator="equal" allowBlank="1" showErrorMessage="1" errorTitle="Value Too High" error="Please enter only 1 curtain per line." promptTitle="Only 1" prompt="Please enter only 1 curtain per line." sqref="B18:B33" xr:uid="{01533E96-3F9F-4AF0-BB83-C25593BC0FA0}">
      <formula1>1</formula1>
    </dataValidation>
    <dataValidation type="whole" errorStyle="information" allowBlank="1" showInputMessage="1" showErrorMessage="1" errorTitle="SHIPPING" error="Get with office admin to determine shipping costs." sqref="Q38" xr:uid="{07C693DF-5448-43FA-BF1A-55D5B008265F}">
      <formula1>0</formula1>
      <formula2>2</formula2>
    </dataValidation>
  </dataValidations>
  <pageMargins left="0.25" right="0.25" top="0.25" bottom="0.25" header="0" footer="0"/>
  <pageSetup orientation="landscape" horizontalDpi="1200" verticalDpi="1200" r:id="rId1"/>
  <headerFooter alignWithMargins="0">
    <oddHeader>&amp;R&amp;9&amp;Z&amp;F</oddHeader>
  </headerFooter>
  <colBreaks count="1" manualBreakCount="1">
    <brk id="24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 altText="">
                <anchor moveWithCells="1">
                  <from>
                    <xdr:col>18</xdr:col>
                    <xdr:colOff>28575</xdr:colOff>
                    <xdr:row>8</xdr:row>
                    <xdr:rowOff>180975</xdr:rowOff>
                  </from>
                  <to>
                    <xdr:col>22</xdr:col>
                    <xdr:colOff>133350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18</xdr:col>
                    <xdr:colOff>28575</xdr:colOff>
                    <xdr:row>9</xdr:row>
                    <xdr:rowOff>171450</xdr:rowOff>
                  </from>
                  <to>
                    <xdr:col>22</xdr:col>
                    <xdr:colOff>1000125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Option Button 3">
              <controlPr defaultSize="0" autoFill="0" autoLine="0" autoPict="0">
                <anchor moveWithCells="1">
                  <from>
                    <xdr:col>16</xdr:col>
                    <xdr:colOff>428625</xdr:colOff>
                    <xdr:row>35</xdr:row>
                    <xdr:rowOff>171450</xdr:rowOff>
                  </from>
                  <to>
                    <xdr:col>21</xdr:col>
                    <xdr:colOff>66675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Option Button 4">
              <controlPr defaultSize="0" autoFill="0" autoLine="0" autoPict="0">
                <anchor moveWithCells="1">
                  <from>
                    <xdr:col>16</xdr:col>
                    <xdr:colOff>428625</xdr:colOff>
                    <xdr:row>36</xdr:row>
                    <xdr:rowOff>171450</xdr:rowOff>
                  </from>
                  <to>
                    <xdr:col>21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Option Button 5">
              <controlPr defaultSize="0" autoFill="0" autoLine="0" autoPict="0">
                <anchor moveWithCells="1">
                  <from>
                    <xdr:col>16</xdr:col>
                    <xdr:colOff>428625</xdr:colOff>
                    <xdr:row>37</xdr:row>
                    <xdr:rowOff>161925</xdr:rowOff>
                  </from>
                  <to>
                    <xdr:col>21</xdr:col>
                    <xdr:colOff>66675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Option Button 6">
              <controlPr defaultSize="0" autoFill="0" autoLine="0" autoPict="0">
                <anchor moveWithCells="1">
                  <from>
                    <xdr:col>16</xdr:col>
                    <xdr:colOff>428625</xdr:colOff>
                    <xdr:row>38</xdr:row>
                    <xdr:rowOff>152400</xdr:rowOff>
                  </from>
                  <to>
                    <xdr:col>21</xdr:col>
                    <xdr:colOff>66675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Group Box 7">
              <controlPr defaultSize="0" autoFill="0" autoPict="0">
                <anchor moveWithCells="1">
                  <from>
                    <xdr:col>16</xdr:col>
                    <xdr:colOff>295275</xdr:colOff>
                    <xdr:row>35</xdr:row>
                    <xdr:rowOff>76200</xdr:rowOff>
                  </from>
                  <to>
                    <xdr:col>20</xdr:col>
                    <xdr:colOff>180975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38</xdr:row>
                    <xdr:rowOff>0</xdr:rowOff>
                  </from>
                  <to>
                    <xdr:col>5</xdr:col>
                    <xdr:colOff>19050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39</xdr:row>
                    <xdr:rowOff>28575</xdr:rowOff>
                  </from>
                  <to>
                    <xdr:col>7</xdr:col>
                    <xdr:colOff>57150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32</xdr:col>
                    <xdr:colOff>47625</xdr:colOff>
                    <xdr:row>8</xdr:row>
                    <xdr:rowOff>104775</xdr:rowOff>
                  </from>
                  <to>
                    <xdr:col>33</xdr:col>
                    <xdr:colOff>581025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18</xdr:col>
                    <xdr:colOff>28575</xdr:colOff>
                    <xdr:row>7</xdr:row>
                    <xdr:rowOff>180975</xdr:rowOff>
                  </from>
                  <to>
                    <xdr:col>22</xdr:col>
                    <xdr:colOff>171450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22</xdr:col>
                    <xdr:colOff>209550</xdr:colOff>
                    <xdr:row>8</xdr:row>
                    <xdr:rowOff>0</xdr:rowOff>
                  </from>
                  <to>
                    <xdr:col>23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123825</xdr:rowOff>
                  </from>
                  <to>
                    <xdr:col>27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2BD217-B4EB-4F3D-99A8-721CDAF3CA9D}">
          <x14:formula1>
            <xm:f>'Data Sheet'!$B$2:$G$2</xm:f>
          </x14:formula1>
          <xm:sqref>T4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782A-1674-478B-B518-62CE7FDC4A4C}">
  <dimension ref="A1:S293"/>
  <sheetViews>
    <sheetView showGridLines="0" showZeros="0" view="pageBreakPreview" topLeftCell="A6" zoomScaleNormal="100" zoomScaleSheetLayoutView="100" workbookViewId="0">
      <selection activeCell="D235" sqref="D235"/>
    </sheetView>
  </sheetViews>
  <sheetFormatPr defaultColWidth="3.140625" defaultRowHeight="12.75"/>
  <cols>
    <col min="1" max="1" width="6.7109375" style="24" customWidth="1"/>
    <col min="2" max="2" width="8.28515625" style="24" customWidth="1"/>
    <col min="3" max="3" width="11.28515625" style="78" customWidth="1"/>
    <col min="4" max="4" width="8.7109375" style="24" customWidth="1"/>
    <col min="5" max="5" width="5" style="27" customWidth="1"/>
    <col min="6" max="6" width="9" style="29" customWidth="1"/>
    <col min="7" max="7" width="3.42578125" style="27" customWidth="1"/>
    <col min="8" max="8" width="11.85546875" style="29" customWidth="1"/>
    <col min="9" max="9" width="13.7109375" style="27" customWidth="1"/>
    <col min="10" max="10" width="5" style="27" customWidth="1"/>
    <col min="11" max="11" width="5" style="24" customWidth="1"/>
    <col min="12" max="12" width="7.42578125" style="24" customWidth="1"/>
    <col min="13" max="14" width="7.42578125" style="27" customWidth="1"/>
    <col min="15" max="16" width="7.42578125" style="24" customWidth="1"/>
    <col min="17" max="17" width="7.42578125" style="29" customWidth="1"/>
    <col min="18" max="18" width="7.42578125" style="27" customWidth="1"/>
    <col min="19" max="19" width="7.42578125" style="24" customWidth="1"/>
    <col min="20" max="245" width="3.140625" style="24"/>
    <col min="246" max="246" width="11.7109375" style="24" customWidth="1"/>
    <col min="247" max="247" width="7.85546875" style="24" customWidth="1"/>
    <col min="248" max="248" width="2.42578125" style="24" customWidth="1"/>
    <col min="249" max="249" width="4.28515625" style="24" customWidth="1"/>
    <col min="250" max="250" width="2.28515625" style="24" customWidth="1"/>
    <col min="251" max="251" width="11.5703125" style="24" customWidth="1"/>
    <col min="252" max="252" width="3.140625" style="24"/>
    <col min="253" max="253" width="2.7109375" style="24" customWidth="1"/>
    <col min="254" max="254" width="9.28515625" style="24" customWidth="1"/>
    <col min="255" max="255" width="8.85546875" style="24" customWidth="1"/>
    <col min="256" max="256" width="7.5703125" style="24" customWidth="1"/>
    <col min="257" max="257" width="6.140625" style="24" customWidth="1"/>
    <col min="258" max="258" width="5.7109375" style="24" customWidth="1"/>
    <col min="259" max="259" width="11.85546875" style="24" customWidth="1"/>
    <col min="260" max="260" width="11.28515625" style="24" customWidth="1"/>
    <col min="261" max="261" width="2" style="24" customWidth="1"/>
    <col min="262" max="262" width="13" style="24" customWidth="1"/>
    <col min="263" max="263" width="9.7109375" style="24" customWidth="1"/>
    <col min="264" max="264" width="6.28515625" style="24" customWidth="1"/>
    <col min="265" max="265" width="3.140625" style="24"/>
    <col min="266" max="266" width="8.85546875" style="24" customWidth="1"/>
    <col min="267" max="267" width="4.85546875" style="24" customWidth="1"/>
    <col min="268" max="268" width="6.140625" style="24" customWidth="1"/>
    <col min="269" max="269" width="7.140625" style="24" customWidth="1"/>
    <col min="270" max="270" width="11.85546875" style="24" customWidth="1"/>
    <col min="271" max="271" width="12.42578125" style="24" customWidth="1"/>
    <col min="272" max="272" width="2.28515625" style="24" customWidth="1"/>
    <col min="273" max="273" width="13.7109375" style="24" customWidth="1"/>
    <col min="274" max="274" width="8.85546875" style="24" customWidth="1"/>
    <col min="275" max="501" width="3.140625" style="24"/>
    <col min="502" max="502" width="11.7109375" style="24" customWidth="1"/>
    <col min="503" max="503" width="7.85546875" style="24" customWidth="1"/>
    <col min="504" max="504" width="2.42578125" style="24" customWidth="1"/>
    <col min="505" max="505" width="4.28515625" style="24" customWidth="1"/>
    <col min="506" max="506" width="2.28515625" style="24" customWidth="1"/>
    <col min="507" max="507" width="11.5703125" style="24" customWidth="1"/>
    <col min="508" max="508" width="3.140625" style="24"/>
    <col min="509" max="509" width="2.7109375" style="24" customWidth="1"/>
    <col min="510" max="510" width="9.28515625" style="24" customWidth="1"/>
    <col min="511" max="511" width="8.85546875" style="24" customWidth="1"/>
    <col min="512" max="512" width="7.5703125" style="24" customWidth="1"/>
    <col min="513" max="513" width="6.140625" style="24" customWidth="1"/>
    <col min="514" max="514" width="5.7109375" style="24" customWidth="1"/>
    <col min="515" max="515" width="11.85546875" style="24" customWidth="1"/>
    <col min="516" max="516" width="11.28515625" style="24" customWidth="1"/>
    <col min="517" max="517" width="2" style="24" customWidth="1"/>
    <col min="518" max="518" width="13" style="24" customWidth="1"/>
    <col min="519" max="519" width="9.7109375" style="24" customWidth="1"/>
    <col min="520" max="520" width="6.28515625" style="24" customWidth="1"/>
    <col min="521" max="521" width="3.140625" style="24"/>
    <col min="522" max="522" width="8.85546875" style="24" customWidth="1"/>
    <col min="523" max="523" width="4.85546875" style="24" customWidth="1"/>
    <col min="524" max="524" width="6.140625" style="24" customWidth="1"/>
    <col min="525" max="525" width="7.140625" style="24" customWidth="1"/>
    <col min="526" max="526" width="11.85546875" style="24" customWidth="1"/>
    <col min="527" max="527" width="12.42578125" style="24" customWidth="1"/>
    <col min="528" max="528" width="2.28515625" style="24" customWidth="1"/>
    <col min="529" max="529" width="13.7109375" style="24" customWidth="1"/>
    <col min="530" max="530" width="8.85546875" style="24" customWidth="1"/>
    <col min="531" max="757" width="3.140625" style="24"/>
    <col min="758" max="758" width="11.7109375" style="24" customWidth="1"/>
    <col min="759" max="759" width="7.85546875" style="24" customWidth="1"/>
    <col min="760" max="760" width="2.42578125" style="24" customWidth="1"/>
    <col min="761" max="761" width="4.28515625" style="24" customWidth="1"/>
    <col min="762" max="762" width="2.28515625" style="24" customWidth="1"/>
    <col min="763" max="763" width="11.5703125" style="24" customWidth="1"/>
    <col min="764" max="764" width="3.140625" style="24"/>
    <col min="765" max="765" width="2.7109375" style="24" customWidth="1"/>
    <col min="766" max="766" width="9.28515625" style="24" customWidth="1"/>
    <col min="767" max="767" width="8.85546875" style="24" customWidth="1"/>
    <col min="768" max="768" width="7.5703125" style="24" customWidth="1"/>
    <col min="769" max="769" width="6.140625" style="24" customWidth="1"/>
    <col min="770" max="770" width="5.7109375" style="24" customWidth="1"/>
    <col min="771" max="771" width="11.85546875" style="24" customWidth="1"/>
    <col min="772" max="772" width="11.28515625" style="24" customWidth="1"/>
    <col min="773" max="773" width="2" style="24" customWidth="1"/>
    <col min="774" max="774" width="13" style="24" customWidth="1"/>
    <col min="775" max="775" width="9.7109375" style="24" customWidth="1"/>
    <col min="776" max="776" width="6.28515625" style="24" customWidth="1"/>
    <col min="777" max="777" width="3.140625" style="24"/>
    <col min="778" max="778" width="8.85546875" style="24" customWidth="1"/>
    <col min="779" max="779" width="4.85546875" style="24" customWidth="1"/>
    <col min="780" max="780" width="6.140625" style="24" customWidth="1"/>
    <col min="781" max="781" width="7.140625" style="24" customWidth="1"/>
    <col min="782" max="782" width="11.85546875" style="24" customWidth="1"/>
    <col min="783" max="783" width="12.42578125" style="24" customWidth="1"/>
    <col min="784" max="784" width="2.28515625" style="24" customWidth="1"/>
    <col min="785" max="785" width="13.7109375" style="24" customWidth="1"/>
    <col min="786" max="786" width="8.85546875" style="24" customWidth="1"/>
    <col min="787" max="1013" width="3.140625" style="24"/>
    <col min="1014" max="1014" width="11.7109375" style="24" customWidth="1"/>
    <col min="1015" max="1015" width="7.85546875" style="24" customWidth="1"/>
    <col min="1016" max="1016" width="2.42578125" style="24" customWidth="1"/>
    <col min="1017" max="1017" width="4.28515625" style="24" customWidth="1"/>
    <col min="1018" max="1018" width="2.28515625" style="24" customWidth="1"/>
    <col min="1019" max="1019" width="11.5703125" style="24" customWidth="1"/>
    <col min="1020" max="1020" width="3.140625" style="24"/>
    <col min="1021" max="1021" width="2.7109375" style="24" customWidth="1"/>
    <col min="1022" max="1022" width="9.28515625" style="24" customWidth="1"/>
    <col min="1023" max="1023" width="8.85546875" style="24" customWidth="1"/>
    <col min="1024" max="1024" width="7.5703125" style="24" customWidth="1"/>
    <col min="1025" max="1025" width="6.140625" style="24" customWidth="1"/>
    <col min="1026" max="1026" width="5.7109375" style="24" customWidth="1"/>
    <col min="1027" max="1027" width="11.85546875" style="24" customWidth="1"/>
    <col min="1028" max="1028" width="11.28515625" style="24" customWidth="1"/>
    <col min="1029" max="1029" width="2" style="24" customWidth="1"/>
    <col min="1030" max="1030" width="13" style="24" customWidth="1"/>
    <col min="1031" max="1031" width="9.7109375" style="24" customWidth="1"/>
    <col min="1032" max="1032" width="6.28515625" style="24" customWidth="1"/>
    <col min="1033" max="1033" width="3.140625" style="24"/>
    <col min="1034" max="1034" width="8.85546875" style="24" customWidth="1"/>
    <col min="1035" max="1035" width="4.85546875" style="24" customWidth="1"/>
    <col min="1036" max="1036" width="6.140625" style="24" customWidth="1"/>
    <col min="1037" max="1037" width="7.140625" style="24" customWidth="1"/>
    <col min="1038" max="1038" width="11.85546875" style="24" customWidth="1"/>
    <col min="1039" max="1039" width="12.42578125" style="24" customWidth="1"/>
    <col min="1040" max="1040" width="2.28515625" style="24" customWidth="1"/>
    <col min="1041" max="1041" width="13.7109375" style="24" customWidth="1"/>
    <col min="1042" max="1042" width="8.85546875" style="24" customWidth="1"/>
    <col min="1043" max="1269" width="3.140625" style="24"/>
    <col min="1270" max="1270" width="11.7109375" style="24" customWidth="1"/>
    <col min="1271" max="1271" width="7.85546875" style="24" customWidth="1"/>
    <col min="1272" max="1272" width="2.42578125" style="24" customWidth="1"/>
    <col min="1273" max="1273" width="4.28515625" style="24" customWidth="1"/>
    <col min="1274" max="1274" width="2.28515625" style="24" customWidth="1"/>
    <col min="1275" max="1275" width="11.5703125" style="24" customWidth="1"/>
    <col min="1276" max="1276" width="3.140625" style="24"/>
    <col min="1277" max="1277" width="2.7109375" style="24" customWidth="1"/>
    <col min="1278" max="1278" width="9.28515625" style="24" customWidth="1"/>
    <col min="1279" max="1279" width="8.85546875" style="24" customWidth="1"/>
    <col min="1280" max="1280" width="7.5703125" style="24" customWidth="1"/>
    <col min="1281" max="1281" width="6.140625" style="24" customWidth="1"/>
    <col min="1282" max="1282" width="5.7109375" style="24" customWidth="1"/>
    <col min="1283" max="1283" width="11.85546875" style="24" customWidth="1"/>
    <col min="1284" max="1284" width="11.28515625" style="24" customWidth="1"/>
    <col min="1285" max="1285" width="2" style="24" customWidth="1"/>
    <col min="1286" max="1286" width="13" style="24" customWidth="1"/>
    <col min="1287" max="1287" width="9.7109375" style="24" customWidth="1"/>
    <col min="1288" max="1288" width="6.28515625" style="24" customWidth="1"/>
    <col min="1289" max="1289" width="3.140625" style="24"/>
    <col min="1290" max="1290" width="8.85546875" style="24" customWidth="1"/>
    <col min="1291" max="1291" width="4.85546875" style="24" customWidth="1"/>
    <col min="1292" max="1292" width="6.140625" style="24" customWidth="1"/>
    <col min="1293" max="1293" width="7.140625" style="24" customWidth="1"/>
    <col min="1294" max="1294" width="11.85546875" style="24" customWidth="1"/>
    <col min="1295" max="1295" width="12.42578125" style="24" customWidth="1"/>
    <col min="1296" max="1296" width="2.28515625" style="24" customWidth="1"/>
    <col min="1297" max="1297" width="13.7109375" style="24" customWidth="1"/>
    <col min="1298" max="1298" width="8.85546875" style="24" customWidth="1"/>
    <col min="1299" max="1525" width="3.140625" style="24"/>
    <col min="1526" max="1526" width="11.7109375" style="24" customWidth="1"/>
    <col min="1527" max="1527" width="7.85546875" style="24" customWidth="1"/>
    <col min="1528" max="1528" width="2.42578125" style="24" customWidth="1"/>
    <col min="1529" max="1529" width="4.28515625" style="24" customWidth="1"/>
    <col min="1530" max="1530" width="2.28515625" style="24" customWidth="1"/>
    <col min="1531" max="1531" width="11.5703125" style="24" customWidth="1"/>
    <col min="1532" max="1532" width="3.140625" style="24"/>
    <col min="1533" max="1533" width="2.7109375" style="24" customWidth="1"/>
    <col min="1534" max="1534" width="9.28515625" style="24" customWidth="1"/>
    <col min="1535" max="1535" width="8.85546875" style="24" customWidth="1"/>
    <col min="1536" max="1536" width="7.5703125" style="24" customWidth="1"/>
    <col min="1537" max="1537" width="6.140625" style="24" customWidth="1"/>
    <col min="1538" max="1538" width="5.7109375" style="24" customWidth="1"/>
    <col min="1539" max="1539" width="11.85546875" style="24" customWidth="1"/>
    <col min="1540" max="1540" width="11.28515625" style="24" customWidth="1"/>
    <col min="1541" max="1541" width="2" style="24" customWidth="1"/>
    <col min="1542" max="1542" width="13" style="24" customWidth="1"/>
    <col min="1543" max="1543" width="9.7109375" style="24" customWidth="1"/>
    <col min="1544" max="1544" width="6.28515625" style="24" customWidth="1"/>
    <col min="1545" max="1545" width="3.140625" style="24"/>
    <col min="1546" max="1546" width="8.85546875" style="24" customWidth="1"/>
    <col min="1547" max="1547" width="4.85546875" style="24" customWidth="1"/>
    <col min="1548" max="1548" width="6.140625" style="24" customWidth="1"/>
    <col min="1549" max="1549" width="7.140625" style="24" customWidth="1"/>
    <col min="1550" max="1550" width="11.85546875" style="24" customWidth="1"/>
    <col min="1551" max="1551" width="12.42578125" style="24" customWidth="1"/>
    <col min="1552" max="1552" width="2.28515625" style="24" customWidth="1"/>
    <col min="1553" max="1553" width="13.7109375" style="24" customWidth="1"/>
    <col min="1554" max="1554" width="8.85546875" style="24" customWidth="1"/>
    <col min="1555" max="1781" width="3.140625" style="24"/>
    <col min="1782" max="1782" width="11.7109375" style="24" customWidth="1"/>
    <col min="1783" max="1783" width="7.85546875" style="24" customWidth="1"/>
    <col min="1784" max="1784" width="2.42578125" style="24" customWidth="1"/>
    <col min="1785" max="1785" width="4.28515625" style="24" customWidth="1"/>
    <col min="1786" max="1786" width="2.28515625" style="24" customWidth="1"/>
    <col min="1787" max="1787" width="11.5703125" style="24" customWidth="1"/>
    <col min="1788" max="1788" width="3.140625" style="24"/>
    <col min="1789" max="1789" width="2.7109375" style="24" customWidth="1"/>
    <col min="1790" max="1790" width="9.28515625" style="24" customWidth="1"/>
    <col min="1791" max="1791" width="8.85546875" style="24" customWidth="1"/>
    <col min="1792" max="1792" width="7.5703125" style="24" customWidth="1"/>
    <col min="1793" max="1793" width="6.140625" style="24" customWidth="1"/>
    <col min="1794" max="1794" width="5.7109375" style="24" customWidth="1"/>
    <col min="1795" max="1795" width="11.85546875" style="24" customWidth="1"/>
    <col min="1796" max="1796" width="11.28515625" style="24" customWidth="1"/>
    <col min="1797" max="1797" width="2" style="24" customWidth="1"/>
    <col min="1798" max="1798" width="13" style="24" customWidth="1"/>
    <col min="1799" max="1799" width="9.7109375" style="24" customWidth="1"/>
    <col min="1800" max="1800" width="6.28515625" style="24" customWidth="1"/>
    <col min="1801" max="1801" width="3.140625" style="24"/>
    <col min="1802" max="1802" width="8.85546875" style="24" customWidth="1"/>
    <col min="1803" max="1803" width="4.85546875" style="24" customWidth="1"/>
    <col min="1804" max="1804" width="6.140625" style="24" customWidth="1"/>
    <col min="1805" max="1805" width="7.140625" style="24" customWidth="1"/>
    <col min="1806" max="1806" width="11.85546875" style="24" customWidth="1"/>
    <col min="1807" max="1807" width="12.42578125" style="24" customWidth="1"/>
    <col min="1808" max="1808" width="2.28515625" style="24" customWidth="1"/>
    <col min="1809" max="1809" width="13.7109375" style="24" customWidth="1"/>
    <col min="1810" max="1810" width="8.85546875" style="24" customWidth="1"/>
    <col min="1811" max="2037" width="3.140625" style="24"/>
    <col min="2038" max="2038" width="11.7109375" style="24" customWidth="1"/>
    <col min="2039" max="2039" width="7.85546875" style="24" customWidth="1"/>
    <col min="2040" max="2040" width="2.42578125" style="24" customWidth="1"/>
    <col min="2041" max="2041" width="4.28515625" style="24" customWidth="1"/>
    <col min="2042" max="2042" width="2.28515625" style="24" customWidth="1"/>
    <col min="2043" max="2043" width="11.5703125" style="24" customWidth="1"/>
    <col min="2044" max="2044" width="3.140625" style="24"/>
    <col min="2045" max="2045" width="2.7109375" style="24" customWidth="1"/>
    <col min="2046" max="2046" width="9.28515625" style="24" customWidth="1"/>
    <col min="2047" max="2047" width="8.85546875" style="24" customWidth="1"/>
    <col min="2048" max="2048" width="7.5703125" style="24" customWidth="1"/>
    <col min="2049" max="2049" width="6.140625" style="24" customWidth="1"/>
    <col min="2050" max="2050" width="5.7109375" style="24" customWidth="1"/>
    <col min="2051" max="2051" width="11.85546875" style="24" customWidth="1"/>
    <col min="2052" max="2052" width="11.28515625" style="24" customWidth="1"/>
    <col min="2053" max="2053" width="2" style="24" customWidth="1"/>
    <col min="2054" max="2054" width="13" style="24" customWidth="1"/>
    <col min="2055" max="2055" width="9.7109375" style="24" customWidth="1"/>
    <col min="2056" max="2056" width="6.28515625" style="24" customWidth="1"/>
    <col min="2057" max="2057" width="3.140625" style="24"/>
    <col min="2058" max="2058" width="8.85546875" style="24" customWidth="1"/>
    <col min="2059" max="2059" width="4.85546875" style="24" customWidth="1"/>
    <col min="2060" max="2060" width="6.140625" style="24" customWidth="1"/>
    <col min="2061" max="2061" width="7.140625" style="24" customWidth="1"/>
    <col min="2062" max="2062" width="11.85546875" style="24" customWidth="1"/>
    <col min="2063" max="2063" width="12.42578125" style="24" customWidth="1"/>
    <col min="2064" max="2064" width="2.28515625" style="24" customWidth="1"/>
    <col min="2065" max="2065" width="13.7109375" style="24" customWidth="1"/>
    <col min="2066" max="2066" width="8.85546875" style="24" customWidth="1"/>
    <col min="2067" max="2293" width="3.140625" style="24"/>
    <col min="2294" max="2294" width="11.7109375" style="24" customWidth="1"/>
    <col min="2295" max="2295" width="7.85546875" style="24" customWidth="1"/>
    <col min="2296" max="2296" width="2.42578125" style="24" customWidth="1"/>
    <col min="2297" max="2297" width="4.28515625" style="24" customWidth="1"/>
    <col min="2298" max="2298" width="2.28515625" style="24" customWidth="1"/>
    <col min="2299" max="2299" width="11.5703125" style="24" customWidth="1"/>
    <col min="2300" max="2300" width="3.140625" style="24"/>
    <col min="2301" max="2301" width="2.7109375" style="24" customWidth="1"/>
    <col min="2302" max="2302" width="9.28515625" style="24" customWidth="1"/>
    <col min="2303" max="2303" width="8.85546875" style="24" customWidth="1"/>
    <col min="2304" max="2304" width="7.5703125" style="24" customWidth="1"/>
    <col min="2305" max="2305" width="6.140625" style="24" customWidth="1"/>
    <col min="2306" max="2306" width="5.7109375" style="24" customWidth="1"/>
    <col min="2307" max="2307" width="11.85546875" style="24" customWidth="1"/>
    <col min="2308" max="2308" width="11.28515625" style="24" customWidth="1"/>
    <col min="2309" max="2309" width="2" style="24" customWidth="1"/>
    <col min="2310" max="2310" width="13" style="24" customWidth="1"/>
    <col min="2311" max="2311" width="9.7109375" style="24" customWidth="1"/>
    <col min="2312" max="2312" width="6.28515625" style="24" customWidth="1"/>
    <col min="2313" max="2313" width="3.140625" style="24"/>
    <col min="2314" max="2314" width="8.85546875" style="24" customWidth="1"/>
    <col min="2315" max="2315" width="4.85546875" style="24" customWidth="1"/>
    <col min="2316" max="2316" width="6.140625" style="24" customWidth="1"/>
    <col min="2317" max="2317" width="7.140625" style="24" customWidth="1"/>
    <col min="2318" max="2318" width="11.85546875" style="24" customWidth="1"/>
    <col min="2319" max="2319" width="12.42578125" style="24" customWidth="1"/>
    <col min="2320" max="2320" width="2.28515625" style="24" customWidth="1"/>
    <col min="2321" max="2321" width="13.7109375" style="24" customWidth="1"/>
    <col min="2322" max="2322" width="8.85546875" style="24" customWidth="1"/>
    <col min="2323" max="2549" width="3.140625" style="24"/>
    <col min="2550" max="2550" width="11.7109375" style="24" customWidth="1"/>
    <col min="2551" max="2551" width="7.85546875" style="24" customWidth="1"/>
    <col min="2552" max="2552" width="2.42578125" style="24" customWidth="1"/>
    <col min="2553" max="2553" width="4.28515625" style="24" customWidth="1"/>
    <col min="2554" max="2554" width="2.28515625" style="24" customWidth="1"/>
    <col min="2555" max="2555" width="11.5703125" style="24" customWidth="1"/>
    <col min="2556" max="2556" width="3.140625" style="24"/>
    <col min="2557" max="2557" width="2.7109375" style="24" customWidth="1"/>
    <col min="2558" max="2558" width="9.28515625" style="24" customWidth="1"/>
    <col min="2559" max="2559" width="8.85546875" style="24" customWidth="1"/>
    <col min="2560" max="2560" width="7.5703125" style="24" customWidth="1"/>
    <col min="2561" max="2561" width="6.140625" style="24" customWidth="1"/>
    <col min="2562" max="2562" width="5.7109375" style="24" customWidth="1"/>
    <col min="2563" max="2563" width="11.85546875" style="24" customWidth="1"/>
    <col min="2564" max="2564" width="11.28515625" style="24" customWidth="1"/>
    <col min="2565" max="2565" width="2" style="24" customWidth="1"/>
    <col min="2566" max="2566" width="13" style="24" customWidth="1"/>
    <col min="2567" max="2567" width="9.7109375" style="24" customWidth="1"/>
    <col min="2568" max="2568" width="6.28515625" style="24" customWidth="1"/>
    <col min="2569" max="2569" width="3.140625" style="24"/>
    <col min="2570" max="2570" width="8.85546875" style="24" customWidth="1"/>
    <col min="2571" max="2571" width="4.85546875" style="24" customWidth="1"/>
    <col min="2572" max="2572" width="6.140625" style="24" customWidth="1"/>
    <col min="2573" max="2573" width="7.140625" style="24" customWidth="1"/>
    <col min="2574" max="2574" width="11.85546875" style="24" customWidth="1"/>
    <col min="2575" max="2575" width="12.42578125" style="24" customWidth="1"/>
    <col min="2576" max="2576" width="2.28515625" style="24" customWidth="1"/>
    <col min="2577" max="2577" width="13.7109375" style="24" customWidth="1"/>
    <col min="2578" max="2578" width="8.85546875" style="24" customWidth="1"/>
    <col min="2579" max="2805" width="3.140625" style="24"/>
    <col min="2806" max="2806" width="11.7109375" style="24" customWidth="1"/>
    <col min="2807" max="2807" width="7.85546875" style="24" customWidth="1"/>
    <col min="2808" max="2808" width="2.42578125" style="24" customWidth="1"/>
    <col min="2809" max="2809" width="4.28515625" style="24" customWidth="1"/>
    <col min="2810" max="2810" width="2.28515625" style="24" customWidth="1"/>
    <col min="2811" max="2811" width="11.5703125" style="24" customWidth="1"/>
    <col min="2812" max="2812" width="3.140625" style="24"/>
    <col min="2813" max="2813" width="2.7109375" style="24" customWidth="1"/>
    <col min="2814" max="2814" width="9.28515625" style="24" customWidth="1"/>
    <col min="2815" max="2815" width="8.85546875" style="24" customWidth="1"/>
    <col min="2816" max="2816" width="7.5703125" style="24" customWidth="1"/>
    <col min="2817" max="2817" width="6.140625" style="24" customWidth="1"/>
    <col min="2818" max="2818" width="5.7109375" style="24" customWidth="1"/>
    <col min="2819" max="2819" width="11.85546875" style="24" customWidth="1"/>
    <col min="2820" max="2820" width="11.28515625" style="24" customWidth="1"/>
    <col min="2821" max="2821" width="2" style="24" customWidth="1"/>
    <col min="2822" max="2822" width="13" style="24" customWidth="1"/>
    <col min="2823" max="2823" width="9.7109375" style="24" customWidth="1"/>
    <col min="2824" max="2824" width="6.28515625" style="24" customWidth="1"/>
    <col min="2825" max="2825" width="3.140625" style="24"/>
    <col min="2826" max="2826" width="8.85546875" style="24" customWidth="1"/>
    <col min="2827" max="2827" width="4.85546875" style="24" customWidth="1"/>
    <col min="2828" max="2828" width="6.140625" style="24" customWidth="1"/>
    <col min="2829" max="2829" width="7.140625" style="24" customWidth="1"/>
    <col min="2830" max="2830" width="11.85546875" style="24" customWidth="1"/>
    <col min="2831" max="2831" width="12.42578125" style="24" customWidth="1"/>
    <col min="2832" max="2832" width="2.28515625" style="24" customWidth="1"/>
    <col min="2833" max="2833" width="13.7109375" style="24" customWidth="1"/>
    <col min="2834" max="2834" width="8.85546875" style="24" customWidth="1"/>
    <col min="2835" max="3061" width="3.140625" style="24"/>
    <col min="3062" max="3062" width="11.7109375" style="24" customWidth="1"/>
    <col min="3063" max="3063" width="7.85546875" style="24" customWidth="1"/>
    <col min="3064" max="3064" width="2.42578125" style="24" customWidth="1"/>
    <col min="3065" max="3065" width="4.28515625" style="24" customWidth="1"/>
    <col min="3066" max="3066" width="2.28515625" style="24" customWidth="1"/>
    <col min="3067" max="3067" width="11.5703125" style="24" customWidth="1"/>
    <col min="3068" max="3068" width="3.140625" style="24"/>
    <col min="3069" max="3069" width="2.7109375" style="24" customWidth="1"/>
    <col min="3070" max="3070" width="9.28515625" style="24" customWidth="1"/>
    <col min="3071" max="3071" width="8.85546875" style="24" customWidth="1"/>
    <col min="3072" max="3072" width="7.5703125" style="24" customWidth="1"/>
    <col min="3073" max="3073" width="6.140625" style="24" customWidth="1"/>
    <col min="3074" max="3074" width="5.7109375" style="24" customWidth="1"/>
    <col min="3075" max="3075" width="11.85546875" style="24" customWidth="1"/>
    <col min="3076" max="3076" width="11.28515625" style="24" customWidth="1"/>
    <col min="3077" max="3077" width="2" style="24" customWidth="1"/>
    <col min="3078" max="3078" width="13" style="24" customWidth="1"/>
    <col min="3079" max="3079" width="9.7109375" style="24" customWidth="1"/>
    <col min="3080" max="3080" width="6.28515625" style="24" customWidth="1"/>
    <col min="3081" max="3081" width="3.140625" style="24"/>
    <col min="3082" max="3082" width="8.85546875" style="24" customWidth="1"/>
    <col min="3083" max="3083" width="4.85546875" style="24" customWidth="1"/>
    <col min="3084" max="3084" width="6.140625" style="24" customWidth="1"/>
    <col min="3085" max="3085" width="7.140625" style="24" customWidth="1"/>
    <col min="3086" max="3086" width="11.85546875" style="24" customWidth="1"/>
    <col min="3087" max="3087" width="12.42578125" style="24" customWidth="1"/>
    <col min="3088" max="3088" width="2.28515625" style="24" customWidth="1"/>
    <col min="3089" max="3089" width="13.7109375" style="24" customWidth="1"/>
    <col min="3090" max="3090" width="8.85546875" style="24" customWidth="1"/>
    <col min="3091" max="3317" width="3.140625" style="24"/>
    <col min="3318" max="3318" width="11.7109375" style="24" customWidth="1"/>
    <col min="3319" max="3319" width="7.85546875" style="24" customWidth="1"/>
    <col min="3320" max="3320" width="2.42578125" style="24" customWidth="1"/>
    <col min="3321" max="3321" width="4.28515625" style="24" customWidth="1"/>
    <col min="3322" max="3322" width="2.28515625" style="24" customWidth="1"/>
    <col min="3323" max="3323" width="11.5703125" style="24" customWidth="1"/>
    <col min="3324" max="3324" width="3.140625" style="24"/>
    <col min="3325" max="3325" width="2.7109375" style="24" customWidth="1"/>
    <col min="3326" max="3326" width="9.28515625" style="24" customWidth="1"/>
    <col min="3327" max="3327" width="8.85546875" style="24" customWidth="1"/>
    <col min="3328" max="3328" width="7.5703125" style="24" customWidth="1"/>
    <col min="3329" max="3329" width="6.140625" style="24" customWidth="1"/>
    <col min="3330" max="3330" width="5.7109375" style="24" customWidth="1"/>
    <col min="3331" max="3331" width="11.85546875" style="24" customWidth="1"/>
    <col min="3332" max="3332" width="11.28515625" style="24" customWidth="1"/>
    <col min="3333" max="3333" width="2" style="24" customWidth="1"/>
    <col min="3334" max="3334" width="13" style="24" customWidth="1"/>
    <col min="3335" max="3335" width="9.7109375" style="24" customWidth="1"/>
    <col min="3336" max="3336" width="6.28515625" style="24" customWidth="1"/>
    <col min="3337" max="3337" width="3.140625" style="24"/>
    <col min="3338" max="3338" width="8.85546875" style="24" customWidth="1"/>
    <col min="3339" max="3339" width="4.85546875" style="24" customWidth="1"/>
    <col min="3340" max="3340" width="6.140625" style="24" customWidth="1"/>
    <col min="3341" max="3341" width="7.140625" style="24" customWidth="1"/>
    <col min="3342" max="3342" width="11.85546875" style="24" customWidth="1"/>
    <col min="3343" max="3343" width="12.42578125" style="24" customWidth="1"/>
    <col min="3344" max="3344" width="2.28515625" style="24" customWidth="1"/>
    <col min="3345" max="3345" width="13.7109375" style="24" customWidth="1"/>
    <col min="3346" max="3346" width="8.85546875" style="24" customWidth="1"/>
    <col min="3347" max="3573" width="3.140625" style="24"/>
    <col min="3574" max="3574" width="11.7109375" style="24" customWidth="1"/>
    <col min="3575" max="3575" width="7.85546875" style="24" customWidth="1"/>
    <col min="3576" max="3576" width="2.42578125" style="24" customWidth="1"/>
    <col min="3577" max="3577" width="4.28515625" style="24" customWidth="1"/>
    <col min="3578" max="3578" width="2.28515625" style="24" customWidth="1"/>
    <col min="3579" max="3579" width="11.5703125" style="24" customWidth="1"/>
    <col min="3580" max="3580" width="3.140625" style="24"/>
    <col min="3581" max="3581" width="2.7109375" style="24" customWidth="1"/>
    <col min="3582" max="3582" width="9.28515625" style="24" customWidth="1"/>
    <col min="3583" max="3583" width="8.85546875" style="24" customWidth="1"/>
    <col min="3584" max="3584" width="7.5703125" style="24" customWidth="1"/>
    <col min="3585" max="3585" width="6.140625" style="24" customWidth="1"/>
    <col min="3586" max="3586" width="5.7109375" style="24" customWidth="1"/>
    <col min="3587" max="3587" width="11.85546875" style="24" customWidth="1"/>
    <col min="3588" max="3588" width="11.28515625" style="24" customWidth="1"/>
    <col min="3589" max="3589" width="2" style="24" customWidth="1"/>
    <col min="3590" max="3590" width="13" style="24" customWidth="1"/>
    <col min="3591" max="3591" width="9.7109375" style="24" customWidth="1"/>
    <col min="3592" max="3592" width="6.28515625" style="24" customWidth="1"/>
    <col min="3593" max="3593" width="3.140625" style="24"/>
    <col min="3594" max="3594" width="8.85546875" style="24" customWidth="1"/>
    <col min="3595" max="3595" width="4.85546875" style="24" customWidth="1"/>
    <col min="3596" max="3596" width="6.140625" style="24" customWidth="1"/>
    <col min="3597" max="3597" width="7.140625" style="24" customWidth="1"/>
    <col min="3598" max="3598" width="11.85546875" style="24" customWidth="1"/>
    <col min="3599" max="3599" width="12.42578125" style="24" customWidth="1"/>
    <col min="3600" max="3600" width="2.28515625" style="24" customWidth="1"/>
    <col min="3601" max="3601" width="13.7109375" style="24" customWidth="1"/>
    <col min="3602" max="3602" width="8.85546875" style="24" customWidth="1"/>
    <col min="3603" max="3829" width="3.140625" style="24"/>
    <col min="3830" max="3830" width="11.7109375" style="24" customWidth="1"/>
    <col min="3831" max="3831" width="7.85546875" style="24" customWidth="1"/>
    <col min="3832" max="3832" width="2.42578125" style="24" customWidth="1"/>
    <col min="3833" max="3833" width="4.28515625" style="24" customWidth="1"/>
    <col min="3834" max="3834" width="2.28515625" style="24" customWidth="1"/>
    <col min="3835" max="3835" width="11.5703125" style="24" customWidth="1"/>
    <col min="3836" max="3836" width="3.140625" style="24"/>
    <col min="3837" max="3837" width="2.7109375" style="24" customWidth="1"/>
    <col min="3838" max="3838" width="9.28515625" style="24" customWidth="1"/>
    <col min="3839" max="3839" width="8.85546875" style="24" customWidth="1"/>
    <col min="3840" max="3840" width="7.5703125" style="24" customWidth="1"/>
    <col min="3841" max="3841" width="6.140625" style="24" customWidth="1"/>
    <col min="3842" max="3842" width="5.7109375" style="24" customWidth="1"/>
    <col min="3843" max="3843" width="11.85546875" style="24" customWidth="1"/>
    <col min="3844" max="3844" width="11.28515625" style="24" customWidth="1"/>
    <col min="3845" max="3845" width="2" style="24" customWidth="1"/>
    <col min="3846" max="3846" width="13" style="24" customWidth="1"/>
    <col min="3847" max="3847" width="9.7109375" style="24" customWidth="1"/>
    <col min="3848" max="3848" width="6.28515625" style="24" customWidth="1"/>
    <col min="3849" max="3849" width="3.140625" style="24"/>
    <col min="3850" max="3850" width="8.85546875" style="24" customWidth="1"/>
    <col min="3851" max="3851" width="4.85546875" style="24" customWidth="1"/>
    <col min="3852" max="3852" width="6.140625" style="24" customWidth="1"/>
    <col min="3853" max="3853" width="7.140625" style="24" customWidth="1"/>
    <col min="3854" max="3854" width="11.85546875" style="24" customWidth="1"/>
    <col min="3855" max="3855" width="12.42578125" style="24" customWidth="1"/>
    <col min="3856" max="3856" width="2.28515625" style="24" customWidth="1"/>
    <col min="3857" max="3857" width="13.7109375" style="24" customWidth="1"/>
    <col min="3858" max="3858" width="8.85546875" style="24" customWidth="1"/>
    <col min="3859" max="4085" width="3.140625" style="24"/>
    <col min="4086" max="4086" width="11.7109375" style="24" customWidth="1"/>
    <col min="4087" max="4087" width="7.85546875" style="24" customWidth="1"/>
    <col min="4088" max="4088" width="2.42578125" style="24" customWidth="1"/>
    <col min="4089" max="4089" width="4.28515625" style="24" customWidth="1"/>
    <col min="4090" max="4090" width="2.28515625" style="24" customWidth="1"/>
    <col min="4091" max="4091" width="11.5703125" style="24" customWidth="1"/>
    <col min="4092" max="4092" width="3.140625" style="24"/>
    <col min="4093" max="4093" width="2.7109375" style="24" customWidth="1"/>
    <col min="4094" max="4094" width="9.28515625" style="24" customWidth="1"/>
    <col min="4095" max="4095" width="8.85546875" style="24" customWidth="1"/>
    <col min="4096" max="4096" width="7.5703125" style="24" customWidth="1"/>
    <col min="4097" max="4097" width="6.140625" style="24" customWidth="1"/>
    <col min="4098" max="4098" width="5.7109375" style="24" customWidth="1"/>
    <col min="4099" max="4099" width="11.85546875" style="24" customWidth="1"/>
    <col min="4100" max="4100" width="11.28515625" style="24" customWidth="1"/>
    <col min="4101" max="4101" width="2" style="24" customWidth="1"/>
    <col min="4102" max="4102" width="13" style="24" customWidth="1"/>
    <col min="4103" max="4103" width="9.7109375" style="24" customWidth="1"/>
    <col min="4104" max="4104" width="6.28515625" style="24" customWidth="1"/>
    <col min="4105" max="4105" width="3.140625" style="24"/>
    <col min="4106" max="4106" width="8.85546875" style="24" customWidth="1"/>
    <col min="4107" max="4107" width="4.85546875" style="24" customWidth="1"/>
    <col min="4108" max="4108" width="6.140625" style="24" customWidth="1"/>
    <col min="4109" max="4109" width="7.140625" style="24" customWidth="1"/>
    <col min="4110" max="4110" width="11.85546875" style="24" customWidth="1"/>
    <col min="4111" max="4111" width="12.42578125" style="24" customWidth="1"/>
    <col min="4112" max="4112" width="2.28515625" style="24" customWidth="1"/>
    <col min="4113" max="4113" width="13.7109375" style="24" customWidth="1"/>
    <col min="4114" max="4114" width="8.85546875" style="24" customWidth="1"/>
    <col min="4115" max="4341" width="3.140625" style="24"/>
    <col min="4342" max="4342" width="11.7109375" style="24" customWidth="1"/>
    <col min="4343" max="4343" width="7.85546875" style="24" customWidth="1"/>
    <col min="4344" max="4344" width="2.42578125" style="24" customWidth="1"/>
    <col min="4345" max="4345" width="4.28515625" style="24" customWidth="1"/>
    <col min="4346" max="4346" width="2.28515625" style="24" customWidth="1"/>
    <col min="4347" max="4347" width="11.5703125" style="24" customWidth="1"/>
    <col min="4348" max="4348" width="3.140625" style="24"/>
    <col min="4349" max="4349" width="2.7109375" style="24" customWidth="1"/>
    <col min="4350" max="4350" width="9.28515625" style="24" customWidth="1"/>
    <col min="4351" max="4351" width="8.85546875" style="24" customWidth="1"/>
    <col min="4352" max="4352" width="7.5703125" style="24" customWidth="1"/>
    <col min="4353" max="4353" width="6.140625" style="24" customWidth="1"/>
    <col min="4354" max="4354" width="5.7109375" style="24" customWidth="1"/>
    <col min="4355" max="4355" width="11.85546875" style="24" customWidth="1"/>
    <col min="4356" max="4356" width="11.28515625" style="24" customWidth="1"/>
    <col min="4357" max="4357" width="2" style="24" customWidth="1"/>
    <col min="4358" max="4358" width="13" style="24" customWidth="1"/>
    <col min="4359" max="4359" width="9.7109375" style="24" customWidth="1"/>
    <col min="4360" max="4360" width="6.28515625" style="24" customWidth="1"/>
    <col min="4361" max="4361" width="3.140625" style="24"/>
    <col min="4362" max="4362" width="8.85546875" style="24" customWidth="1"/>
    <col min="4363" max="4363" width="4.85546875" style="24" customWidth="1"/>
    <col min="4364" max="4364" width="6.140625" style="24" customWidth="1"/>
    <col min="4365" max="4365" width="7.140625" style="24" customWidth="1"/>
    <col min="4366" max="4366" width="11.85546875" style="24" customWidth="1"/>
    <col min="4367" max="4367" width="12.42578125" style="24" customWidth="1"/>
    <col min="4368" max="4368" width="2.28515625" style="24" customWidth="1"/>
    <col min="4369" max="4369" width="13.7109375" style="24" customWidth="1"/>
    <col min="4370" max="4370" width="8.85546875" style="24" customWidth="1"/>
    <col min="4371" max="4597" width="3.140625" style="24"/>
    <col min="4598" max="4598" width="11.7109375" style="24" customWidth="1"/>
    <col min="4599" max="4599" width="7.85546875" style="24" customWidth="1"/>
    <col min="4600" max="4600" width="2.42578125" style="24" customWidth="1"/>
    <col min="4601" max="4601" width="4.28515625" style="24" customWidth="1"/>
    <col min="4602" max="4602" width="2.28515625" style="24" customWidth="1"/>
    <col min="4603" max="4603" width="11.5703125" style="24" customWidth="1"/>
    <col min="4604" max="4604" width="3.140625" style="24"/>
    <col min="4605" max="4605" width="2.7109375" style="24" customWidth="1"/>
    <col min="4606" max="4606" width="9.28515625" style="24" customWidth="1"/>
    <col min="4607" max="4607" width="8.85546875" style="24" customWidth="1"/>
    <col min="4608" max="4608" width="7.5703125" style="24" customWidth="1"/>
    <col min="4609" max="4609" width="6.140625" style="24" customWidth="1"/>
    <col min="4610" max="4610" width="5.7109375" style="24" customWidth="1"/>
    <col min="4611" max="4611" width="11.85546875" style="24" customWidth="1"/>
    <col min="4612" max="4612" width="11.28515625" style="24" customWidth="1"/>
    <col min="4613" max="4613" width="2" style="24" customWidth="1"/>
    <col min="4614" max="4614" width="13" style="24" customWidth="1"/>
    <col min="4615" max="4615" width="9.7109375" style="24" customWidth="1"/>
    <col min="4616" max="4616" width="6.28515625" style="24" customWidth="1"/>
    <col min="4617" max="4617" width="3.140625" style="24"/>
    <col min="4618" max="4618" width="8.85546875" style="24" customWidth="1"/>
    <col min="4619" max="4619" width="4.85546875" style="24" customWidth="1"/>
    <col min="4620" max="4620" width="6.140625" style="24" customWidth="1"/>
    <col min="4621" max="4621" width="7.140625" style="24" customWidth="1"/>
    <col min="4622" max="4622" width="11.85546875" style="24" customWidth="1"/>
    <col min="4623" max="4623" width="12.42578125" style="24" customWidth="1"/>
    <col min="4624" max="4624" width="2.28515625" style="24" customWidth="1"/>
    <col min="4625" max="4625" width="13.7109375" style="24" customWidth="1"/>
    <col min="4626" max="4626" width="8.85546875" style="24" customWidth="1"/>
    <col min="4627" max="4853" width="3.140625" style="24"/>
    <col min="4854" max="4854" width="11.7109375" style="24" customWidth="1"/>
    <col min="4855" max="4855" width="7.85546875" style="24" customWidth="1"/>
    <col min="4856" max="4856" width="2.42578125" style="24" customWidth="1"/>
    <col min="4857" max="4857" width="4.28515625" style="24" customWidth="1"/>
    <col min="4858" max="4858" width="2.28515625" style="24" customWidth="1"/>
    <col min="4859" max="4859" width="11.5703125" style="24" customWidth="1"/>
    <col min="4860" max="4860" width="3.140625" style="24"/>
    <col min="4861" max="4861" width="2.7109375" style="24" customWidth="1"/>
    <col min="4862" max="4862" width="9.28515625" style="24" customWidth="1"/>
    <col min="4863" max="4863" width="8.85546875" style="24" customWidth="1"/>
    <col min="4864" max="4864" width="7.5703125" style="24" customWidth="1"/>
    <col min="4865" max="4865" width="6.140625" style="24" customWidth="1"/>
    <col min="4866" max="4866" width="5.7109375" style="24" customWidth="1"/>
    <col min="4867" max="4867" width="11.85546875" style="24" customWidth="1"/>
    <col min="4868" max="4868" width="11.28515625" style="24" customWidth="1"/>
    <col min="4869" max="4869" width="2" style="24" customWidth="1"/>
    <col min="4870" max="4870" width="13" style="24" customWidth="1"/>
    <col min="4871" max="4871" width="9.7109375" style="24" customWidth="1"/>
    <col min="4872" max="4872" width="6.28515625" style="24" customWidth="1"/>
    <col min="4873" max="4873" width="3.140625" style="24"/>
    <col min="4874" max="4874" width="8.85546875" style="24" customWidth="1"/>
    <col min="4875" max="4875" width="4.85546875" style="24" customWidth="1"/>
    <col min="4876" max="4876" width="6.140625" style="24" customWidth="1"/>
    <col min="4877" max="4877" width="7.140625" style="24" customWidth="1"/>
    <col min="4878" max="4878" width="11.85546875" style="24" customWidth="1"/>
    <col min="4879" max="4879" width="12.42578125" style="24" customWidth="1"/>
    <col min="4880" max="4880" width="2.28515625" style="24" customWidth="1"/>
    <col min="4881" max="4881" width="13.7109375" style="24" customWidth="1"/>
    <col min="4882" max="4882" width="8.85546875" style="24" customWidth="1"/>
    <col min="4883" max="5109" width="3.140625" style="24"/>
    <col min="5110" max="5110" width="11.7109375" style="24" customWidth="1"/>
    <col min="5111" max="5111" width="7.85546875" style="24" customWidth="1"/>
    <col min="5112" max="5112" width="2.42578125" style="24" customWidth="1"/>
    <col min="5113" max="5113" width="4.28515625" style="24" customWidth="1"/>
    <col min="5114" max="5114" width="2.28515625" style="24" customWidth="1"/>
    <col min="5115" max="5115" width="11.5703125" style="24" customWidth="1"/>
    <col min="5116" max="5116" width="3.140625" style="24"/>
    <col min="5117" max="5117" width="2.7109375" style="24" customWidth="1"/>
    <col min="5118" max="5118" width="9.28515625" style="24" customWidth="1"/>
    <col min="5119" max="5119" width="8.85546875" style="24" customWidth="1"/>
    <col min="5120" max="5120" width="7.5703125" style="24" customWidth="1"/>
    <col min="5121" max="5121" width="6.140625" style="24" customWidth="1"/>
    <col min="5122" max="5122" width="5.7109375" style="24" customWidth="1"/>
    <col min="5123" max="5123" width="11.85546875" style="24" customWidth="1"/>
    <col min="5124" max="5124" width="11.28515625" style="24" customWidth="1"/>
    <col min="5125" max="5125" width="2" style="24" customWidth="1"/>
    <col min="5126" max="5126" width="13" style="24" customWidth="1"/>
    <col min="5127" max="5127" width="9.7109375" style="24" customWidth="1"/>
    <col min="5128" max="5128" width="6.28515625" style="24" customWidth="1"/>
    <col min="5129" max="5129" width="3.140625" style="24"/>
    <col min="5130" max="5130" width="8.85546875" style="24" customWidth="1"/>
    <col min="5131" max="5131" width="4.85546875" style="24" customWidth="1"/>
    <col min="5132" max="5132" width="6.140625" style="24" customWidth="1"/>
    <col min="5133" max="5133" width="7.140625" style="24" customWidth="1"/>
    <col min="5134" max="5134" width="11.85546875" style="24" customWidth="1"/>
    <col min="5135" max="5135" width="12.42578125" style="24" customWidth="1"/>
    <col min="5136" max="5136" width="2.28515625" style="24" customWidth="1"/>
    <col min="5137" max="5137" width="13.7109375" style="24" customWidth="1"/>
    <col min="5138" max="5138" width="8.85546875" style="24" customWidth="1"/>
    <col min="5139" max="5365" width="3.140625" style="24"/>
    <col min="5366" max="5366" width="11.7109375" style="24" customWidth="1"/>
    <col min="5367" max="5367" width="7.85546875" style="24" customWidth="1"/>
    <col min="5368" max="5368" width="2.42578125" style="24" customWidth="1"/>
    <col min="5369" max="5369" width="4.28515625" style="24" customWidth="1"/>
    <col min="5370" max="5370" width="2.28515625" style="24" customWidth="1"/>
    <col min="5371" max="5371" width="11.5703125" style="24" customWidth="1"/>
    <col min="5372" max="5372" width="3.140625" style="24"/>
    <col min="5373" max="5373" width="2.7109375" style="24" customWidth="1"/>
    <col min="5374" max="5374" width="9.28515625" style="24" customWidth="1"/>
    <col min="5375" max="5375" width="8.85546875" style="24" customWidth="1"/>
    <col min="5376" max="5376" width="7.5703125" style="24" customWidth="1"/>
    <col min="5377" max="5377" width="6.140625" style="24" customWidth="1"/>
    <col min="5378" max="5378" width="5.7109375" style="24" customWidth="1"/>
    <col min="5379" max="5379" width="11.85546875" style="24" customWidth="1"/>
    <col min="5380" max="5380" width="11.28515625" style="24" customWidth="1"/>
    <col min="5381" max="5381" width="2" style="24" customWidth="1"/>
    <col min="5382" max="5382" width="13" style="24" customWidth="1"/>
    <col min="5383" max="5383" width="9.7109375" style="24" customWidth="1"/>
    <col min="5384" max="5384" width="6.28515625" style="24" customWidth="1"/>
    <col min="5385" max="5385" width="3.140625" style="24"/>
    <col min="5386" max="5386" width="8.85546875" style="24" customWidth="1"/>
    <col min="5387" max="5387" width="4.85546875" style="24" customWidth="1"/>
    <col min="5388" max="5388" width="6.140625" style="24" customWidth="1"/>
    <col min="5389" max="5389" width="7.140625" style="24" customWidth="1"/>
    <col min="5390" max="5390" width="11.85546875" style="24" customWidth="1"/>
    <col min="5391" max="5391" width="12.42578125" style="24" customWidth="1"/>
    <col min="5392" max="5392" width="2.28515625" style="24" customWidth="1"/>
    <col min="5393" max="5393" width="13.7109375" style="24" customWidth="1"/>
    <col min="5394" max="5394" width="8.85546875" style="24" customWidth="1"/>
    <col min="5395" max="5621" width="3.140625" style="24"/>
    <col min="5622" max="5622" width="11.7109375" style="24" customWidth="1"/>
    <col min="5623" max="5623" width="7.85546875" style="24" customWidth="1"/>
    <col min="5624" max="5624" width="2.42578125" style="24" customWidth="1"/>
    <col min="5625" max="5625" width="4.28515625" style="24" customWidth="1"/>
    <col min="5626" max="5626" width="2.28515625" style="24" customWidth="1"/>
    <col min="5627" max="5627" width="11.5703125" style="24" customWidth="1"/>
    <col min="5628" max="5628" width="3.140625" style="24"/>
    <col min="5629" max="5629" width="2.7109375" style="24" customWidth="1"/>
    <col min="5630" max="5630" width="9.28515625" style="24" customWidth="1"/>
    <col min="5631" max="5631" width="8.85546875" style="24" customWidth="1"/>
    <col min="5632" max="5632" width="7.5703125" style="24" customWidth="1"/>
    <col min="5633" max="5633" width="6.140625" style="24" customWidth="1"/>
    <col min="5634" max="5634" width="5.7109375" style="24" customWidth="1"/>
    <col min="5635" max="5635" width="11.85546875" style="24" customWidth="1"/>
    <col min="5636" max="5636" width="11.28515625" style="24" customWidth="1"/>
    <col min="5637" max="5637" width="2" style="24" customWidth="1"/>
    <col min="5638" max="5638" width="13" style="24" customWidth="1"/>
    <col min="5639" max="5639" width="9.7109375" style="24" customWidth="1"/>
    <col min="5640" max="5640" width="6.28515625" style="24" customWidth="1"/>
    <col min="5641" max="5641" width="3.140625" style="24"/>
    <col min="5642" max="5642" width="8.85546875" style="24" customWidth="1"/>
    <col min="5643" max="5643" width="4.85546875" style="24" customWidth="1"/>
    <col min="5644" max="5644" width="6.140625" style="24" customWidth="1"/>
    <col min="5645" max="5645" width="7.140625" style="24" customWidth="1"/>
    <col min="5646" max="5646" width="11.85546875" style="24" customWidth="1"/>
    <col min="5647" max="5647" width="12.42578125" style="24" customWidth="1"/>
    <col min="5648" max="5648" width="2.28515625" style="24" customWidth="1"/>
    <col min="5649" max="5649" width="13.7109375" style="24" customWidth="1"/>
    <col min="5650" max="5650" width="8.85546875" style="24" customWidth="1"/>
    <col min="5651" max="5877" width="3.140625" style="24"/>
    <col min="5878" max="5878" width="11.7109375" style="24" customWidth="1"/>
    <col min="5879" max="5879" width="7.85546875" style="24" customWidth="1"/>
    <col min="5880" max="5880" width="2.42578125" style="24" customWidth="1"/>
    <col min="5881" max="5881" width="4.28515625" style="24" customWidth="1"/>
    <col min="5882" max="5882" width="2.28515625" style="24" customWidth="1"/>
    <col min="5883" max="5883" width="11.5703125" style="24" customWidth="1"/>
    <col min="5884" max="5884" width="3.140625" style="24"/>
    <col min="5885" max="5885" width="2.7109375" style="24" customWidth="1"/>
    <col min="5886" max="5886" width="9.28515625" style="24" customWidth="1"/>
    <col min="5887" max="5887" width="8.85546875" style="24" customWidth="1"/>
    <col min="5888" max="5888" width="7.5703125" style="24" customWidth="1"/>
    <col min="5889" max="5889" width="6.140625" style="24" customWidth="1"/>
    <col min="5890" max="5890" width="5.7109375" style="24" customWidth="1"/>
    <col min="5891" max="5891" width="11.85546875" style="24" customWidth="1"/>
    <col min="5892" max="5892" width="11.28515625" style="24" customWidth="1"/>
    <col min="5893" max="5893" width="2" style="24" customWidth="1"/>
    <col min="5894" max="5894" width="13" style="24" customWidth="1"/>
    <col min="5895" max="5895" width="9.7109375" style="24" customWidth="1"/>
    <col min="5896" max="5896" width="6.28515625" style="24" customWidth="1"/>
    <col min="5897" max="5897" width="3.140625" style="24"/>
    <col min="5898" max="5898" width="8.85546875" style="24" customWidth="1"/>
    <col min="5899" max="5899" width="4.85546875" style="24" customWidth="1"/>
    <col min="5900" max="5900" width="6.140625" style="24" customWidth="1"/>
    <col min="5901" max="5901" width="7.140625" style="24" customWidth="1"/>
    <col min="5902" max="5902" width="11.85546875" style="24" customWidth="1"/>
    <col min="5903" max="5903" width="12.42578125" style="24" customWidth="1"/>
    <col min="5904" max="5904" width="2.28515625" style="24" customWidth="1"/>
    <col min="5905" max="5905" width="13.7109375" style="24" customWidth="1"/>
    <col min="5906" max="5906" width="8.85546875" style="24" customWidth="1"/>
    <col min="5907" max="6133" width="3.140625" style="24"/>
    <col min="6134" max="6134" width="11.7109375" style="24" customWidth="1"/>
    <col min="6135" max="6135" width="7.85546875" style="24" customWidth="1"/>
    <col min="6136" max="6136" width="2.42578125" style="24" customWidth="1"/>
    <col min="6137" max="6137" width="4.28515625" style="24" customWidth="1"/>
    <col min="6138" max="6138" width="2.28515625" style="24" customWidth="1"/>
    <col min="6139" max="6139" width="11.5703125" style="24" customWidth="1"/>
    <col min="6140" max="6140" width="3.140625" style="24"/>
    <col min="6141" max="6141" width="2.7109375" style="24" customWidth="1"/>
    <col min="6142" max="6142" width="9.28515625" style="24" customWidth="1"/>
    <col min="6143" max="6143" width="8.85546875" style="24" customWidth="1"/>
    <col min="6144" max="6144" width="7.5703125" style="24" customWidth="1"/>
    <col min="6145" max="6145" width="6.140625" style="24" customWidth="1"/>
    <col min="6146" max="6146" width="5.7109375" style="24" customWidth="1"/>
    <col min="6147" max="6147" width="11.85546875" style="24" customWidth="1"/>
    <col min="6148" max="6148" width="11.28515625" style="24" customWidth="1"/>
    <col min="6149" max="6149" width="2" style="24" customWidth="1"/>
    <col min="6150" max="6150" width="13" style="24" customWidth="1"/>
    <col min="6151" max="6151" width="9.7109375" style="24" customWidth="1"/>
    <col min="6152" max="6152" width="6.28515625" style="24" customWidth="1"/>
    <col min="6153" max="6153" width="3.140625" style="24"/>
    <col min="6154" max="6154" width="8.85546875" style="24" customWidth="1"/>
    <col min="6155" max="6155" width="4.85546875" style="24" customWidth="1"/>
    <col min="6156" max="6156" width="6.140625" style="24" customWidth="1"/>
    <col min="6157" max="6157" width="7.140625" style="24" customWidth="1"/>
    <col min="6158" max="6158" width="11.85546875" style="24" customWidth="1"/>
    <col min="6159" max="6159" width="12.42578125" style="24" customWidth="1"/>
    <col min="6160" max="6160" width="2.28515625" style="24" customWidth="1"/>
    <col min="6161" max="6161" width="13.7109375" style="24" customWidth="1"/>
    <col min="6162" max="6162" width="8.85546875" style="24" customWidth="1"/>
    <col min="6163" max="6389" width="3.140625" style="24"/>
    <col min="6390" max="6390" width="11.7109375" style="24" customWidth="1"/>
    <col min="6391" max="6391" width="7.85546875" style="24" customWidth="1"/>
    <col min="6392" max="6392" width="2.42578125" style="24" customWidth="1"/>
    <col min="6393" max="6393" width="4.28515625" style="24" customWidth="1"/>
    <col min="6394" max="6394" width="2.28515625" style="24" customWidth="1"/>
    <col min="6395" max="6395" width="11.5703125" style="24" customWidth="1"/>
    <col min="6396" max="6396" width="3.140625" style="24"/>
    <col min="6397" max="6397" width="2.7109375" style="24" customWidth="1"/>
    <col min="6398" max="6398" width="9.28515625" style="24" customWidth="1"/>
    <col min="6399" max="6399" width="8.85546875" style="24" customWidth="1"/>
    <col min="6400" max="6400" width="7.5703125" style="24" customWidth="1"/>
    <col min="6401" max="6401" width="6.140625" style="24" customWidth="1"/>
    <col min="6402" max="6402" width="5.7109375" style="24" customWidth="1"/>
    <col min="6403" max="6403" width="11.85546875" style="24" customWidth="1"/>
    <col min="6404" max="6404" width="11.28515625" style="24" customWidth="1"/>
    <col min="6405" max="6405" width="2" style="24" customWidth="1"/>
    <col min="6406" max="6406" width="13" style="24" customWidth="1"/>
    <col min="6407" max="6407" width="9.7109375" style="24" customWidth="1"/>
    <col min="6408" max="6408" width="6.28515625" style="24" customWidth="1"/>
    <col min="6409" max="6409" width="3.140625" style="24"/>
    <col min="6410" max="6410" width="8.85546875" style="24" customWidth="1"/>
    <col min="6411" max="6411" width="4.85546875" style="24" customWidth="1"/>
    <col min="6412" max="6412" width="6.140625" style="24" customWidth="1"/>
    <col min="6413" max="6413" width="7.140625" style="24" customWidth="1"/>
    <col min="6414" max="6414" width="11.85546875" style="24" customWidth="1"/>
    <col min="6415" max="6415" width="12.42578125" style="24" customWidth="1"/>
    <col min="6416" max="6416" width="2.28515625" style="24" customWidth="1"/>
    <col min="6417" max="6417" width="13.7109375" style="24" customWidth="1"/>
    <col min="6418" max="6418" width="8.85546875" style="24" customWidth="1"/>
    <col min="6419" max="6645" width="3.140625" style="24"/>
    <col min="6646" max="6646" width="11.7109375" style="24" customWidth="1"/>
    <col min="6647" max="6647" width="7.85546875" style="24" customWidth="1"/>
    <col min="6648" max="6648" width="2.42578125" style="24" customWidth="1"/>
    <col min="6649" max="6649" width="4.28515625" style="24" customWidth="1"/>
    <col min="6650" max="6650" width="2.28515625" style="24" customWidth="1"/>
    <col min="6651" max="6651" width="11.5703125" style="24" customWidth="1"/>
    <col min="6652" max="6652" width="3.140625" style="24"/>
    <col min="6653" max="6653" width="2.7109375" style="24" customWidth="1"/>
    <col min="6654" max="6654" width="9.28515625" style="24" customWidth="1"/>
    <col min="6655" max="6655" width="8.85546875" style="24" customWidth="1"/>
    <col min="6656" max="6656" width="7.5703125" style="24" customWidth="1"/>
    <col min="6657" max="6657" width="6.140625" style="24" customWidth="1"/>
    <col min="6658" max="6658" width="5.7109375" style="24" customWidth="1"/>
    <col min="6659" max="6659" width="11.85546875" style="24" customWidth="1"/>
    <col min="6660" max="6660" width="11.28515625" style="24" customWidth="1"/>
    <col min="6661" max="6661" width="2" style="24" customWidth="1"/>
    <col min="6662" max="6662" width="13" style="24" customWidth="1"/>
    <col min="6663" max="6663" width="9.7109375" style="24" customWidth="1"/>
    <col min="6664" max="6664" width="6.28515625" style="24" customWidth="1"/>
    <col min="6665" max="6665" width="3.140625" style="24"/>
    <col min="6666" max="6666" width="8.85546875" style="24" customWidth="1"/>
    <col min="6667" max="6667" width="4.85546875" style="24" customWidth="1"/>
    <col min="6668" max="6668" width="6.140625" style="24" customWidth="1"/>
    <col min="6669" max="6669" width="7.140625" style="24" customWidth="1"/>
    <col min="6670" max="6670" width="11.85546875" style="24" customWidth="1"/>
    <col min="6671" max="6671" width="12.42578125" style="24" customWidth="1"/>
    <col min="6672" max="6672" width="2.28515625" style="24" customWidth="1"/>
    <col min="6673" max="6673" width="13.7109375" style="24" customWidth="1"/>
    <col min="6674" max="6674" width="8.85546875" style="24" customWidth="1"/>
    <col min="6675" max="6901" width="3.140625" style="24"/>
    <col min="6902" max="6902" width="11.7109375" style="24" customWidth="1"/>
    <col min="6903" max="6903" width="7.85546875" style="24" customWidth="1"/>
    <col min="6904" max="6904" width="2.42578125" style="24" customWidth="1"/>
    <col min="6905" max="6905" width="4.28515625" style="24" customWidth="1"/>
    <col min="6906" max="6906" width="2.28515625" style="24" customWidth="1"/>
    <col min="6907" max="6907" width="11.5703125" style="24" customWidth="1"/>
    <col min="6908" max="6908" width="3.140625" style="24"/>
    <col min="6909" max="6909" width="2.7109375" style="24" customWidth="1"/>
    <col min="6910" max="6910" width="9.28515625" style="24" customWidth="1"/>
    <col min="6911" max="6911" width="8.85546875" style="24" customWidth="1"/>
    <col min="6912" max="6912" width="7.5703125" style="24" customWidth="1"/>
    <col min="6913" max="6913" width="6.140625" style="24" customWidth="1"/>
    <col min="6914" max="6914" width="5.7109375" style="24" customWidth="1"/>
    <col min="6915" max="6915" width="11.85546875" style="24" customWidth="1"/>
    <col min="6916" max="6916" width="11.28515625" style="24" customWidth="1"/>
    <col min="6917" max="6917" width="2" style="24" customWidth="1"/>
    <col min="6918" max="6918" width="13" style="24" customWidth="1"/>
    <col min="6919" max="6919" width="9.7109375" style="24" customWidth="1"/>
    <col min="6920" max="6920" width="6.28515625" style="24" customWidth="1"/>
    <col min="6921" max="6921" width="3.140625" style="24"/>
    <col min="6922" max="6922" width="8.85546875" style="24" customWidth="1"/>
    <col min="6923" max="6923" width="4.85546875" style="24" customWidth="1"/>
    <col min="6924" max="6924" width="6.140625" style="24" customWidth="1"/>
    <col min="6925" max="6925" width="7.140625" style="24" customWidth="1"/>
    <col min="6926" max="6926" width="11.85546875" style="24" customWidth="1"/>
    <col min="6927" max="6927" width="12.42578125" style="24" customWidth="1"/>
    <col min="6928" max="6928" width="2.28515625" style="24" customWidth="1"/>
    <col min="6929" max="6929" width="13.7109375" style="24" customWidth="1"/>
    <col min="6930" max="6930" width="8.85546875" style="24" customWidth="1"/>
    <col min="6931" max="7157" width="3.140625" style="24"/>
    <col min="7158" max="7158" width="11.7109375" style="24" customWidth="1"/>
    <col min="7159" max="7159" width="7.85546875" style="24" customWidth="1"/>
    <col min="7160" max="7160" width="2.42578125" style="24" customWidth="1"/>
    <col min="7161" max="7161" width="4.28515625" style="24" customWidth="1"/>
    <col min="7162" max="7162" width="2.28515625" style="24" customWidth="1"/>
    <col min="7163" max="7163" width="11.5703125" style="24" customWidth="1"/>
    <col min="7164" max="7164" width="3.140625" style="24"/>
    <col min="7165" max="7165" width="2.7109375" style="24" customWidth="1"/>
    <col min="7166" max="7166" width="9.28515625" style="24" customWidth="1"/>
    <col min="7167" max="7167" width="8.85546875" style="24" customWidth="1"/>
    <col min="7168" max="7168" width="7.5703125" style="24" customWidth="1"/>
    <col min="7169" max="7169" width="6.140625" style="24" customWidth="1"/>
    <col min="7170" max="7170" width="5.7109375" style="24" customWidth="1"/>
    <col min="7171" max="7171" width="11.85546875" style="24" customWidth="1"/>
    <col min="7172" max="7172" width="11.28515625" style="24" customWidth="1"/>
    <col min="7173" max="7173" width="2" style="24" customWidth="1"/>
    <col min="7174" max="7174" width="13" style="24" customWidth="1"/>
    <col min="7175" max="7175" width="9.7109375" style="24" customWidth="1"/>
    <col min="7176" max="7176" width="6.28515625" style="24" customWidth="1"/>
    <col min="7177" max="7177" width="3.140625" style="24"/>
    <col min="7178" max="7178" width="8.85546875" style="24" customWidth="1"/>
    <col min="7179" max="7179" width="4.85546875" style="24" customWidth="1"/>
    <col min="7180" max="7180" width="6.140625" style="24" customWidth="1"/>
    <col min="7181" max="7181" width="7.140625" style="24" customWidth="1"/>
    <col min="7182" max="7182" width="11.85546875" style="24" customWidth="1"/>
    <col min="7183" max="7183" width="12.42578125" style="24" customWidth="1"/>
    <col min="7184" max="7184" width="2.28515625" style="24" customWidth="1"/>
    <col min="7185" max="7185" width="13.7109375" style="24" customWidth="1"/>
    <col min="7186" max="7186" width="8.85546875" style="24" customWidth="1"/>
    <col min="7187" max="7413" width="3.140625" style="24"/>
    <col min="7414" max="7414" width="11.7109375" style="24" customWidth="1"/>
    <col min="7415" max="7415" width="7.85546875" style="24" customWidth="1"/>
    <col min="7416" max="7416" width="2.42578125" style="24" customWidth="1"/>
    <col min="7417" max="7417" width="4.28515625" style="24" customWidth="1"/>
    <col min="7418" max="7418" width="2.28515625" style="24" customWidth="1"/>
    <col min="7419" max="7419" width="11.5703125" style="24" customWidth="1"/>
    <col min="7420" max="7420" width="3.140625" style="24"/>
    <col min="7421" max="7421" width="2.7109375" style="24" customWidth="1"/>
    <col min="7422" max="7422" width="9.28515625" style="24" customWidth="1"/>
    <col min="7423" max="7423" width="8.85546875" style="24" customWidth="1"/>
    <col min="7424" max="7424" width="7.5703125" style="24" customWidth="1"/>
    <col min="7425" max="7425" width="6.140625" style="24" customWidth="1"/>
    <col min="7426" max="7426" width="5.7109375" style="24" customWidth="1"/>
    <col min="7427" max="7427" width="11.85546875" style="24" customWidth="1"/>
    <col min="7428" max="7428" width="11.28515625" style="24" customWidth="1"/>
    <col min="7429" max="7429" width="2" style="24" customWidth="1"/>
    <col min="7430" max="7430" width="13" style="24" customWidth="1"/>
    <col min="7431" max="7431" width="9.7109375" style="24" customWidth="1"/>
    <col min="7432" max="7432" width="6.28515625" style="24" customWidth="1"/>
    <col min="7433" max="7433" width="3.140625" style="24"/>
    <col min="7434" max="7434" width="8.85546875" style="24" customWidth="1"/>
    <col min="7435" max="7435" width="4.85546875" style="24" customWidth="1"/>
    <col min="7436" max="7436" width="6.140625" style="24" customWidth="1"/>
    <col min="7437" max="7437" width="7.140625" style="24" customWidth="1"/>
    <col min="7438" max="7438" width="11.85546875" style="24" customWidth="1"/>
    <col min="7439" max="7439" width="12.42578125" style="24" customWidth="1"/>
    <col min="7440" max="7440" width="2.28515625" style="24" customWidth="1"/>
    <col min="7441" max="7441" width="13.7109375" style="24" customWidth="1"/>
    <col min="7442" max="7442" width="8.85546875" style="24" customWidth="1"/>
    <col min="7443" max="7669" width="3.140625" style="24"/>
    <col min="7670" max="7670" width="11.7109375" style="24" customWidth="1"/>
    <col min="7671" max="7671" width="7.85546875" style="24" customWidth="1"/>
    <col min="7672" max="7672" width="2.42578125" style="24" customWidth="1"/>
    <col min="7673" max="7673" width="4.28515625" style="24" customWidth="1"/>
    <col min="7674" max="7674" width="2.28515625" style="24" customWidth="1"/>
    <col min="7675" max="7675" width="11.5703125" style="24" customWidth="1"/>
    <col min="7676" max="7676" width="3.140625" style="24"/>
    <col min="7677" max="7677" width="2.7109375" style="24" customWidth="1"/>
    <col min="7678" max="7678" width="9.28515625" style="24" customWidth="1"/>
    <col min="7679" max="7679" width="8.85546875" style="24" customWidth="1"/>
    <col min="7680" max="7680" width="7.5703125" style="24" customWidth="1"/>
    <col min="7681" max="7681" width="6.140625" style="24" customWidth="1"/>
    <col min="7682" max="7682" width="5.7109375" style="24" customWidth="1"/>
    <col min="7683" max="7683" width="11.85546875" style="24" customWidth="1"/>
    <col min="7684" max="7684" width="11.28515625" style="24" customWidth="1"/>
    <col min="7685" max="7685" width="2" style="24" customWidth="1"/>
    <col min="7686" max="7686" width="13" style="24" customWidth="1"/>
    <col min="7687" max="7687" width="9.7109375" style="24" customWidth="1"/>
    <col min="7688" max="7688" width="6.28515625" style="24" customWidth="1"/>
    <col min="7689" max="7689" width="3.140625" style="24"/>
    <col min="7690" max="7690" width="8.85546875" style="24" customWidth="1"/>
    <col min="7691" max="7691" width="4.85546875" style="24" customWidth="1"/>
    <col min="7692" max="7692" width="6.140625" style="24" customWidth="1"/>
    <col min="7693" max="7693" width="7.140625" style="24" customWidth="1"/>
    <col min="7694" max="7694" width="11.85546875" style="24" customWidth="1"/>
    <col min="7695" max="7695" width="12.42578125" style="24" customWidth="1"/>
    <col min="7696" max="7696" width="2.28515625" style="24" customWidth="1"/>
    <col min="7697" max="7697" width="13.7109375" style="24" customWidth="1"/>
    <col min="7698" max="7698" width="8.85546875" style="24" customWidth="1"/>
    <col min="7699" max="7925" width="3.140625" style="24"/>
    <col min="7926" max="7926" width="11.7109375" style="24" customWidth="1"/>
    <col min="7927" max="7927" width="7.85546875" style="24" customWidth="1"/>
    <col min="7928" max="7928" width="2.42578125" style="24" customWidth="1"/>
    <col min="7929" max="7929" width="4.28515625" style="24" customWidth="1"/>
    <col min="7930" max="7930" width="2.28515625" style="24" customWidth="1"/>
    <col min="7931" max="7931" width="11.5703125" style="24" customWidth="1"/>
    <col min="7932" max="7932" width="3.140625" style="24"/>
    <col min="7933" max="7933" width="2.7109375" style="24" customWidth="1"/>
    <col min="7934" max="7934" width="9.28515625" style="24" customWidth="1"/>
    <col min="7935" max="7935" width="8.85546875" style="24" customWidth="1"/>
    <col min="7936" max="7936" width="7.5703125" style="24" customWidth="1"/>
    <col min="7937" max="7937" width="6.140625" style="24" customWidth="1"/>
    <col min="7938" max="7938" width="5.7109375" style="24" customWidth="1"/>
    <col min="7939" max="7939" width="11.85546875" style="24" customWidth="1"/>
    <col min="7940" max="7940" width="11.28515625" style="24" customWidth="1"/>
    <col min="7941" max="7941" width="2" style="24" customWidth="1"/>
    <col min="7942" max="7942" width="13" style="24" customWidth="1"/>
    <col min="7943" max="7943" width="9.7109375" style="24" customWidth="1"/>
    <col min="7944" max="7944" width="6.28515625" style="24" customWidth="1"/>
    <col min="7945" max="7945" width="3.140625" style="24"/>
    <col min="7946" max="7946" width="8.85546875" style="24" customWidth="1"/>
    <col min="7947" max="7947" width="4.85546875" style="24" customWidth="1"/>
    <col min="7948" max="7948" width="6.140625" style="24" customWidth="1"/>
    <col min="7949" max="7949" width="7.140625" style="24" customWidth="1"/>
    <col min="7950" max="7950" width="11.85546875" style="24" customWidth="1"/>
    <col min="7951" max="7951" width="12.42578125" style="24" customWidth="1"/>
    <col min="7952" max="7952" width="2.28515625" style="24" customWidth="1"/>
    <col min="7953" max="7953" width="13.7109375" style="24" customWidth="1"/>
    <col min="7954" max="7954" width="8.85546875" style="24" customWidth="1"/>
    <col min="7955" max="8181" width="3.140625" style="24"/>
    <col min="8182" max="8182" width="11.7109375" style="24" customWidth="1"/>
    <col min="8183" max="8183" width="7.85546875" style="24" customWidth="1"/>
    <col min="8184" max="8184" width="2.42578125" style="24" customWidth="1"/>
    <col min="8185" max="8185" width="4.28515625" style="24" customWidth="1"/>
    <col min="8186" max="8186" width="2.28515625" style="24" customWidth="1"/>
    <col min="8187" max="8187" width="11.5703125" style="24" customWidth="1"/>
    <col min="8188" max="8188" width="3.140625" style="24"/>
    <col min="8189" max="8189" width="2.7109375" style="24" customWidth="1"/>
    <col min="8190" max="8190" width="9.28515625" style="24" customWidth="1"/>
    <col min="8191" max="8191" width="8.85546875" style="24" customWidth="1"/>
    <col min="8192" max="8192" width="7.5703125" style="24" customWidth="1"/>
    <col min="8193" max="8193" width="6.140625" style="24" customWidth="1"/>
    <col min="8194" max="8194" width="5.7109375" style="24" customWidth="1"/>
    <col min="8195" max="8195" width="11.85546875" style="24" customWidth="1"/>
    <col min="8196" max="8196" width="11.28515625" style="24" customWidth="1"/>
    <col min="8197" max="8197" width="2" style="24" customWidth="1"/>
    <col min="8198" max="8198" width="13" style="24" customWidth="1"/>
    <col min="8199" max="8199" width="9.7109375" style="24" customWidth="1"/>
    <col min="8200" max="8200" width="6.28515625" style="24" customWidth="1"/>
    <col min="8201" max="8201" width="3.140625" style="24"/>
    <col min="8202" max="8202" width="8.85546875" style="24" customWidth="1"/>
    <col min="8203" max="8203" width="4.85546875" style="24" customWidth="1"/>
    <col min="8204" max="8204" width="6.140625" style="24" customWidth="1"/>
    <col min="8205" max="8205" width="7.140625" style="24" customWidth="1"/>
    <col min="8206" max="8206" width="11.85546875" style="24" customWidth="1"/>
    <col min="8207" max="8207" width="12.42578125" style="24" customWidth="1"/>
    <col min="8208" max="8208" width="2.28515625" style="24" customWidth="1"/>
    <col min="8209" max="8209" width="13.7109375" style="24" customWidth="1"/>
    <col min="8210" max="8210" width="8.85546875" style="24" customWidth="1"/>
    <col min="8211" max="8437" width="3.140625" style="24"/>
    <col min="8438" max="8438" width="11.7109375" style="24" customWidth="1"/>
    <col min="8439" max="8439" width="7.85546875" style="24" customWidth="1"/>
    <col min="8440" max="8440" width="2.42578125" style="24" customWidth="1"/>
    <col min="8441" max="8441" width="4.28515625" style="24" customWidth="1"/>
    <col min="8442" max="8442" width="2.28515625" style="24" customWidth="1"/>
    <col min="8443" max="8443" width="11.5703125" style="24" customWidth="1"/>
    <col min="8444" max="8444" width="3.140625" style="24"/>
    <col min="8445" max="8445" width="2.7109375" style="24" customWidth="1"/>
    <col min="8446" max="8446" width="9.28515625" style="24" customWidth="1"/>
    <col min="8447" max="8447" width="8.85546875" style="24" customWidth="1"/>
    <col min="8448" max="8448" width="7.5703125" style="24" customWidth="1"/>
    <col min="8449" max="8449" width="6.140625" style="24" customWidth="1"/>
    <col min="8450" max="8450" width="5.7109375" style="24" customWidth="1"/>
    <col min="8451" max="8451" width="11.85546875" style="24" customWidth="1"/>
    <col min="8452" max="8452" width="11.28515625" style="24" customWidth="1"/>
    <col min="8453" max="8453" width="2" style="24" customWidth="1"/>
    <col min="8454" max="8454" width="13" style="24" customWidth="1"/>
    <col min="8455" max="8455" width="9.7109375" style="24" customWidth="1"/>
    <col min="8456" max="8456" width="6.28515625" style="24" customWidth="1"/>
    <col min="8457" max="8457" width="3.140625" style="24"/>
    <col min="8458" max="8458" width="8.85546875" style="24" customWidth="1"/>
    <col min="8459" max="8459" width="4.85546875" style="24" customWidth="1"/>
    <col min="8460" max="8460" width="6.140625" style="24" customWidth="1"/>
    <col min="8461" max="8461" width="7.140625" style="24" customWidth="1"/>
    <col min="8462" max="8462" width="11.85546875" style="24" customWidth="1"/>
    <col min="8463" max="8463" width="12.42578125" style="24" customWidth="1"/>
    <col min="8464" max="8464" width="2.28515625" style="24" customWidth="1"/>
    <col min="8465" max="8465" width="13.7109375" style="24" customWidth="1"/>
    <col min="8466" max="8466" width="8.85546875" style="24" customWidth="1"/>
    <col min="8467" max="8693" width="3.140625" style="24"/>
    <col min="8694" max="8694" width="11.7109375" style="24" customWidth="1"/>
    <col min="8695" max="8695" width="7.85546875" style="24" customWidth="1"/>
    <col min="8696" max="8696" width="2.42578125" style="24" customWidth="1"/>
    <col min="8697" max="8697" width="4.28515625" style="24" customWidth="1"/>
    <col min="8698" max="8698" width="2.28515625" style="24" customWidth="1"/>
    <col min="8699" max="8699" width="11.5703125" style="24" customWidth="1"/>
    <col min="8700" max="8700" width="3.140625" style="24"/>
    <col min="8701" max="8701" width="2.7109375" style="24" customWidth="1"/>
    <col min="8702" max="8702" width="9.28515625" style="24" customWidth="1"/>
    <col min="8703" max="8703" width="8.85546875" style="24" customWidth="1"/>
    <col min="8704" max="8704" width="7.5703125" style="24" customWidth="1"/>
    <col min="8705" max="8705" width="6.140625" style="24" customWidth="1"/>
    <col min="8706" max="8706" width="5.7109375" style="24" customWidth="1"/>
    <col min="8707" max="8707" width="11.85546875" style="24" customWidth="1"/>
    <col min="8708" max="8708" width="11.28515625" style="24" customWidth="1"/>
    <col min="8709" max="8709" width="2" style="24" customWidth="1"/>
    <col min="8710" max="8710" width="13" style="24" customWidth="1"/>
    <col min="8711" max="8711" width="9.7109375" style="24" customWidth="1"/>
    <col min="8712" max="8712" width="6.28515625" style="24" customWidth="1"/>
    <col min="8713" max="8713" width="3.140625" style="24"/>
    <col min="8714" max="8714" width="8.85546875" style="24" customWidth="1"/>
    <col min="8715" max="8715" width="4.85546875" style="24" customWidth="1"/>
    <col min="8716" max="8716" width="6.140625" style="24" customWidth="1"/>
    <col min="8717" max="8717" width="7.140625" style="24" customWidth="1"/>
    <col min="8718" max="8718" width="11.85546875" style="24" customWidth="1"/>
    <col min="8719" max="8719" width="12.42578125" style="24" customWidth="1"/>
    <col min="8720" max="8720" width="2.28515625" style="24" customWidth="1"/>
    <col min="8721" max="8721" width="13.7109375" style="24" customWidth="1"/>
    <col min="8722" max="8722" width="8.85546875" style="24" customWidth="1"/>
    <col min="8723" max="8949" width="3.140625" style="24"/>
    <col min="8950" max="8950" width="11.7109375" style="24" customWidth="1"/>
    <col min="8951" max="8951" width="7.85546875" style="24" customWidth="1"/>
    <col min="8952" max="8952" width="2.42578125" style="24" customWidth="1"/>
    <col min="8953" max="8953" width="4.28515625" style="24" customWidth="1"/>
    <col min="8954" max="8954" width="2.28515625" style="24" customWidth="1"/>
    <col min="8955" max="8955" width="11.5703125" style="24" customWidth="1"/>
    <col min="8956" max="8956" width="3.140625" style="24"/>
    <col min="8957" max="8957" width="2.7109375" style="24" customWidth="1"/>
    <col min="8958" max="8958" width="9.28515625" style="24" customWidth="1"/>
    <col min="8959" max="8959" width="8.85546875" style="24" customWidth="1"/>
    <col min="8960" max="8960" width="7.5703125" style="24" customWidth="1"/>
    <col min="8961" max="8961" width="6.140625" style="24" customWidth="1"/>
    <col min="8962" max="8962" width="5.7109375" style="24" customWidth="1"/>
    <col min="8963" max="8963" width="11.85546875" style="24" customWidth="1"/>
    <col min="8964" max="8964" width="11.28515625" style="24" customWidth="1"/>
    <col min="8965" max="8965" width="2" style="24" customWidth="1"/>
    <col min="8966" max="8966" width="13" style="24" customWidth="1"/>
    <col min="8967" max="8967" width="9.7109375" style="24" customWidth="1"/>
    <col min="8968" max="8968" width="6.28515625" style="24" customWidth="1"/>
    <col min="8969" max="8969" width="3.140625" style="24"/>
    <col min="8970" max="8970" width="8.85546875" style="24" customWidth="1"/>
    <col min="8971" max="8971" width="4.85546875" style="24" customWidth="1"/>
    <col min="8972" max="8972" width="6.140625" style="24" customWidth="1"/>
    <col min="8973" max="8973" width="7.140625" style="24" customWidth="1"/>
    <col min="8974" max="8974" width="11.85546875" style="24" customWidth="1"/>
    <col min="8975" max="8975" width="12.42578125" style="24" customWidth="1"/>
    <col min="8976" max="8976" width="2.28515625" style="24" customWidth="1"/>
    <col min="8977" max="8977" width="13.7109375" style="24" customWidth="1"/>
    <col min="8978" max="8978" width="8.85546875" style="24" customWidth="1"/>
    <col min="8979" max="9205" width="3.140625" style="24"/>
    <col min="9206" max="9206" width="11.7109375" style="24" customWidth="1"/>
    <col min="9207" max="9207" width="7.85546875" style="24" customWidth="1"/>
    <col min="9208" max="9208" width="2.42578125" style="24" customWidth="1"/>
    <col min="9209" max="9209" width="4.28515625" style="24" customWidth="1"/>
    <col min="9210" max="9210" width="2.28515625" style="24" customWidth="1"/>
    <col min="9211" max="9211" width="11.5703125" style="24" customWidth="1"/>
    <col min="9212" max="9212" width="3.140625" style="24"/>
    <col min="9213" max="9213" width="2.7109375" style="24" customWidth="1"/>
    <col min="9214" max="9214" width="9.28515625" style="24" customWidth="1"/>
    <col min="9215" max="9215" width="8.85546875" style="24" customWidth="1"/>
    <col min="9216" max="9216" width="7.5703125" style="24" customWidth="1"/>
    <col min="9217" max="9217" width="6.140625" style="24" customWidth="1"/>
    <col min="9218" max="9218" width="5.7109375" style="24" customWidth="1"/>
    <col min="9219" max="9219" width="11.85546875" style="24" customWidth="1"/>
    <col min="9220" max="9220" width="11.28515625" style="24" customWidth="1"/>
    <col min="9221" max="9221" width="2" style="24" customWidth="1"/>
    <col min="9222" max="9222" width="13" style="24" customWidth="1"/>
    <col min="9223" max="9223" width="9.7109375" style="24" customWidth="1"/>
    <col min="9224" max="9224" width="6.28515625" style="24" customWidth="1"/>
    <col min="9225" max="9225" width="3.140625" style="24"/>
    <col min="9226" max="9226" width="8.85546875" style="24" customWidth="1"/>
    <col min="9227" max="9227" width="4.85546875" style="24" customWidth="1"/>
    <col min="9228" max="9228" width="6.140625" style="24" customWidth="1"/>
    <col min="9229" max="9229" width="7.140625" style="24" customWidth="1"/>
    <col min="9230" max="9230" width="11.85546875" style="24" customWidth="1"/>
    <col min="9231" max="9231" width="12.42578125" style="24" customWidth="1"/>
    <col min="9232" max="9232" width="2.28515625" style="24" customWidth="1"/>
    <col min="9233" max="9233" width="13.7109375" style="24" customWidth="1"/>
    <col min="9234" max="9234" width="8.85546875" style="24" customWidth="1"/>
    <col min="9235" max="9461" width="3.140625" style="24"/>
    <col min="9462" max="9462" width="11.7109375" style="24" customWidth="1"/>
    <col min="9463" max="9463" width="7.85546875" style="24" customWidth="1"/>
    <col min="9464" max="9464" width="2.42578125" style="24" customWidth="1"/>
    <col min="9465" max="9465" width="4.28515625" style="24" customWidth="1"/>
    <col min="9466" max="9466" width="2.28515625" style="24" customWidth="1"/>
    <col min="9467" max="9467" width="11.5703125" style="24" customWidth="1"/>
    <col min="9468" max="9468" width="3.140625" style="24"/>
    <col min="9469" max="9469" width="2.7109375" style="24" customWidth="1"/>
    <col min="9470" max="9470" width="9.28515625" style="24" customWidth="1"/>
    <col min="9471" max="9471" width="8.85546875" style="24" customWidth="1"/>
    <col min="9472" max="9472" width="7.5703125" style="24" customWidth="1"/>
    <col min="9473" max="9473" width="6.140625" style="24" customWidth="1"/>
    <col min="9474" max="9474" width="5.7109375" style="24" customWidth="1"/>
    <col min="9475" max="9475" width="11.85546875" style="24" customWidth="1"/>
    <col min="9476" max="9476" width="11.28515625" style="24" customWidth="1"/>
    <col min="9477" max="9477" width="2" style="24" customWidth="1"/>
    <col min="9478" max="9478" width="13" style="24" customWidth="1"/>
    <col min="9479" max="9479" width="9.7109375" style="24" customWidth="1"/>
    <col min="9480" max="9480" width="6.28515625" style="24" customWidth="1"/>
    <col min="9481" max="9481" width="3.140625" style="24"/>
    <col min="9482" max="9482" width="8.85546875" style="24" customWidth="1"/>
    <col min="9483" max="9483" width="4.85546875" style="24" customWidth="1"/>
    <col min="9484" max="9484" width="6.140625" style="24" customWidth="1"/>
    <col min="9485" max="9485" width="7.140625" style="24" customWidth="1"/>
    <col min="9486" max="9486" width="11.85546875" style="24" customWidth="1"/>
    <col min="9487" max="9487" width="12.42578125" style="24" customWidth="1"/>
    <col min="9488" max="9488" width="2.28515625" style="24" customWidth="1"/>
    <col min="9489" max="9489" width="13.7109375" style="24" customWidth="1"/>
    <col min="9490" max="9490" width="8.85546875" style="24" customWidth="1"/>
    <col min="9491" max="9717" width="3.140625" style="24"/>
    <col min="9718" max="9718" width="11.7109375" style="24" customWidth="1"/>
    <col min="9719" max="9719" width="7.85546875" style="24" customWidth="1"/>
    <col min="9720" max="9720" width="2.42578125" style="24" customWidth="1"/>
    <col min="9721" max="9721" width="4.28515625" style="24" customWidth="1"/>
    <col min="9722" max="9722" width="2.28515625" style="24" customWidth="1"/>
    <col min="9723" max="9723" width="11.5703125" style="24" customWidth="1"/>
    <col min="9724" max="9724" width="3.140625" style="24"/>
    <col min="9725" max="9725" width="2.7109375" style="24" customWidth="1"/>
    <col min="9726" max="9726" width="9.28515625" style="24" customWidth="1"/>
    <col min="9727" max="9727" width="8.85546875" style="24" customWidth="1"/>
    <col min="9728" max="9728" width="7.5703125" style="24" customWidth="1"/>
    <col min="9729" max="9729" width="6.140625" style="24" customWidth="1"/>
    <col min="9730" max="9730" width="5.7109375" style="24" customWidth="1"/>
    <col min="9731" max="9731" width="11.85546875" style="24" customWidth="1"/>
    <col min="9732" max="9732" width="11.28515625" style="24" customWidth="1"/>
    <col min="9733" max="9733" width="2" style="24" customWidth="1"/>
    <col min="9734" max="9734" width="13" style="24" customWidth="1"/>
    <col min="9735" max="9735" width="9.7109375" style="24" customWidth="1"/>
    <col min="9736" max="9736" width="6.28515625" style="24" customWidth="1"/>
    <col min="9737" max="9737" width="3.140625" style="24"/>
    <col min="9738" max="9738" width="8.85546875" style="24" customWidth="1"/>
    <col min="9739" max="9739" width="4.85546875" style="24" customWidth="1"/>
    <col min="9740" max="9740" width="6.140625" style="24" customWidth="1"/>
    <col min="9741" max="9741" width="7.140625" style="24" customWidth="1"/>
    <col min="9742" max="9742" width="11.85546875" style="24" customWidth="1"/>
    <col min="9743" max="9743" width="12.42578125" style="24" customWidth="1"/>
    <col min="9744" max="9744" width="2.28515625" style="24" customWidth="1"/>
    <col min="9745" max="9745" width="13.7109375" style="24" customWidth="1"/>
    <col min="9746" max="9746" width="8.85546875" style="24" customWidth="1"/>
    <col min="9747" max="9973" width="3.140625" style="24"/>
    <col min="9974" max="9974" width="11.7109375" style="24" customWidth="1"/>
    <col min="9975" max="9975" width="7.85546875" style="24" customWidth="1"/>
    <col min="9976" max="9976" width="2.42578125" style="24" customWidth="1"/>
    <col min="9977" max="9977" width="4.28515625" style="24" customWidth="1"/>
    <col min="9978" max="9978" width="2.28515625" style="24" customWidth="1"/>
    <col min="9979" max="9979" width="11.5703125" style="24" customWidth="1"/>
    <col min="9980" max="9980" width="3.140625" style="24"/>
    <col min="9981" max="9981" width="2.7109375" style="24" customWidth="1"/>
    <col min="9982" max="9982" width="9.28515625" style="24" customWidth="1"/>
    <col min="9983" max="9983" width="8.85546875" style="24" customWidth="1"/>
    <col min="9984" max="9984" width="7.5703125" style="24" customWidth="1"/>
    <col min="9985" max="9985" width="6.140625" style="24" customWidth="1"/>
    <col min="9986" max="9986" width="5.7109375" style="24" customWidth="1"/>
    <col min="9987" max="9987" width="11.85546875" style="24" customWidth="1"/>
    <col min="9988" max="9988" width="11.28515625" style="24" customWidth="1"/>
    <col min="9989" max="9989" width="2" style="24" customWidth="1"/>
    <col min="9990" max="9990" width="13" style="24" customWidth="1"/>
    <col min="9991" max="9991" width="9.7109375" style="24" customWidth="1"/>
    <col min="9992" max="9992" width="6.28515625" style="24" customWidth="1"/>
    <col min="9993" max="9993" width="3.140625" style="24"/>
    <col min="9994" max="9994" width="8.85546875" style="24" customWidth="1"/>
    <col min="9995" max="9995" width="4.85546875" style="24" customWidth="1"/>
    <col min="9996" max="9996" width="6.140625" style="24" customWidth="1"/>
    <col min="9997" max="9997" width="7.140625" style="24" customWidth="1"/>
    <col min="9998" max="9998" width="11.85546875" style="24" customWidth="1"/>
    <col min="9999" max="9999" width="12.42578125" style="24" customWidth="1"/>
    <col min="10000" max="10000" width="2.28515625" style="24" customWidth="1"/>
    <col min="10001" max="10001" width="13.7109375" style="24" customWidth="1"/>
    <col min="10002" max="10002" width="8.85546875" style="24" customWidth="1"/>
    <col min="10003" max="10229" width="3.140625" style="24"/>
    <col min="10230" max="10230" width="11.7109375" style="24" customWidth="1"/>
    <col min="10231" max="10231" width="7.85546875" style="24" customWidth="1"/>
    <col min="10232" max="10232" width="2.42578125" style="24" customWidth="1"/>
    <col min="10233" max="10233" width="4.28515625" style="24" customWidth="1"/>
    <col min="10234" max="10234" width="2.28515625" style="24" customWidth="1"/>
    <col min="10235" max="10235" width="11.5703125" style="24" customWidth="1"/>
    <col min="10236" max="10236" width="3.140625" style="24"/>
    <col min="10237" max="10237" width="2.7109375" style="24" customWidth="1"/>
    <col min="10238" max="10238" width="9.28515625" style="24" customWidth="1"/>
    <col min="10239" max="10239" width="8.85546875" style="24" customWidth="1"/>
    <col min="10240" max="10240" width="7.5703125" style="24" customWidth="1"/>
    <col min="10241" max="10241" width="6.140625" style="24" customWidth="1"/>
    <col min="10242" max="10242" width="5.7109375" style="24" customWidth="1"/>
    <col min="10243" max="10243" width="11.85546875" style="24" customWidth="1"/>
    <col min="10244" max="10244" width="11.28515625" style="24" customWidth="1"/>
    <col min="10245" max="10245" width="2" style="24" customWidth="1"/>
    <col min="10246" max="10246" width="13" style="24" customWidth="1"/>
    <col min="10247" max="10247" width="9.7109375" style="24" customWidth="1"/>
    <col min="10248" max="10248" width="6.28515625" style="24" customWidth="1"/>
    <col min="10249" max="10249" width="3.140625" style="24"/>
    <col min="10250" max="10250" width="8.85546875" style="24" customWidth="1"/>
    <col min="10251" max="10251" width="4.85546875" style="24" customWidth="1"/>
    <col min="10252" max="10252" width="6.140625" style="24" customWidth="1"/>
    <col min="10253" max="10253" width="7.140625" style="24" customWidth="1"/>
    <col min="10254" max="10254" width="11.85546875" style="24" customWidth="1"/>
    <col min="10255" max="10255" width="12.42578125" style="24" customWidth="1"/>
    <col min="10256" max="10256" width="2.28515625" style="24" customWidth="1"/>
    <col min="10257" max="10257" width="13.7109375" style="24" customWidth="1"/>
    <col min="10258" max="10258" width="8.85546875" style="24" customWidth="1"/>
    <col min="10259" max="10485" width="3.140625" style="24"/>
    <col min="10486" max="10486" width="11.7109375" style="24" customWidth="1"/>
    <col min="10487" max="10487" width="7.85546875" style="24" customWidth="1"/>
    <col min="10488" max="10488" width="2.42578125" style="24" customWidth="1"/>
    <col min="10489" max="10489" width="4.28515625" style="24" customWidth="1"/>
    <col min="10490" max="10490" width="2.28515625" style="24" customWidth="1"/>
    <col min="10491" max="10491" width="11.5703125" style="24" customWidth="1"/>
    <col min="10492" max="10492" width="3.140625" style="24"/>
    <col min="10493" max="10493" width="2.7109375" style="24" customWidth="1"/>
    <col min="10494" max="10494" width="9.28515625" style="24" customWidth="1"/>
    <col min="10495" max="10495" width="8.85546875" style="24" customWidth="1"/>
    <col min="10496" max="10496" width="7.5703125" style="24" customWidth="1"/>
    <col min="10497" max="10497" width="6.140625" style="24" customWidth="1"/>
    <col min="10498" max="10498" width="5.7109375" style="24" customWidth="1"/>
    <col min="10499" max="10499" width="11.85546875" style="24" customWidth="1"/>
    <col min="10500" max="10500" width="11.28515625" style="24" customWidth="1"/>
    <col min="10501" max="10501" width="2" style="24" customWidth="1"/>
    <col min="10502" max="10502" width="13" style="24" customWidth="1"/>
    <col min="10503" max="10503" width="9.7109375" style="24" customWidth="1"/>
    <col min="10504" max="10504" width="6.28515625" style="24" customWidth="1"/>
    <col min="10505" max="10505" width="3.140625" style="24"/>
    <col min="10506" max="10506" width="8.85546875" style="24" customWidth="1"/>
    <col min="10507" max="10507" width="4.85546875" style="24" customWidth="1"/>
    <col min="10508" max="10508" width="6.140625" style="24" customWidth="1"/>
    <col min="10509" max="10509" width="7.140625" style="24" customWidth="1"/>
    <col min="10510" max="10510" width="11.85546875" style="24" customWidth="1"/>
    <col min="10511" max="10511" width="12.42578125" style="24" customWidth="1"/>
    <col min="10512" max="10512" width="2.28515625" style="24" customWidth="1"/>
    <col min="10513" max="10513" width="13.7109375" style="24" customWidth="1"/>
    <col min="10514" max="10514" width="8.85546875" style="24" customWidth="1"/>
    <col min="10515" max="10741" width="3.140625" style="24"/>
    <col min="10742" max="10742" width="11.7109375" style="24" customWidth="1"/>
    <col min="10743" max="10743" width="7.85546875" style="24" customWidth="1"/>
    <col min="10744" max="10744" width="2.42578125" style="24" customWidth="1"/>
    <col min="10745" max="10745" width="4.28515625" style="24" customWidth="1"/>
    <col min="10746" max="10746" width="2.28515625" style="24" customWidth="1"/>
    <col min="10747" max="10747" width="11.5703125" style="24" customWidth="1"/>
    <col min="10748" max="10748" width="3.140625" style="24"/>
    <col min="10749" max="10749" width="2.7109375" style="24" customWidth="1"/>
    <col min="10750" max="10750" width="9.28515625" style="24" customWidth="1"/>
    <col min="10751" max="10751" width="8.85546875" style="24" customWidth="1"/>
    <col min="10752" max="10752" width="7.5703125" style="24" customWidth="1"/>
    <col min="10753" max="10753" width="6.140625" style="24" customWidth="1"/>
    <col min="10754" max="10754" width="5.7109375" style="24" customWidth="1"/>
    <col min="10755" max="10755" width="11.85546875" style="24" customWidth="1"/>
    <col min="10756" max="10756" width="11.28515625" style="24" customWidth="1"/>
    <col min="10757" max="10757" width="2" style="24" customWidth="1"/>
    <col min="10758" max="10758" width="13" style="24" customWidth="1"/>
    <col min="10759" max="10759" width="9.7109375" style="24" customWidth="1"/>
    <col min="10760" max="10760" width="6.28515625" style="24" customWidth="1"/>
    <col min="10761" max="10761" width="3.140625" style="24"/>
    <col min="10762" max="10762" width="8.85546875" style="24" customWidth="1"/>
    <col min="10763" max="10763" width="4.85546875" style="24" customWidth="1"/>
    <col min="10764" max="10764" width="6.140625" style="24" customWidth="1"/>
    <col min="10765" max="10765" width="7.140625" style="24" customWidth="1"/>
    <col min="10766" max="10766" width="11.85546875" style="24" customWidth="1"/>
    <col min="10767" max="10767" width="12.42578125" style="24" customWidth="1"/>
    <col min="10768" max="10768" width="2.28515625" style="24" customWidth="1"/>
    <col min="10769" max="10769" width="13.7109375" style="24" customWidth="1"/>
    <col min="10770" max="10770" width="8.85546875" style="24" customWidth="1"/>
    <col min="10771" max="10997" width="3.140625" style="24"/>
    <col min="10998" max="10998" width="11.7109375" style="24" customWidth="1"/>
    <col min="10999" max="10999" width="7.85546875" style="24" customWidth="1"/>
    <col min="11000" max="11000" width="2.42578125" style="24" customWidth="1"/>
    <col min="11001" max="11001" width="4.28515625" style="24" customWidth="1"/>
    <col min="11002" max="11002" width="2.28515625" style="24" customWidth="1"/>
    <col min="11003" max="11003" width="11.5703125" style="24" customWidth="1"/>
    <col min="11004" max="11004" width="3.140625" style="24"/>
    <col min="11005" max="11005" width="2.7109375" style="24" customWidth="1"/>
    <col min="11006" max="11006" width="9.28515625" style="24" customWidth="1"/>
    <col min="11007" max="11007" width="8.85546875" style="24" customWidth="1"/>
    <col min="11008" max="11008" width="7.5703125" style="24" customWidth="1"/>
    <col min="11009" max="11009" width="6.140625" style="24" customWidth="1"/>
    <col min="11010" max="11010" width="5.7109375" style="24" customWidth="1"/>
    <col min="11011" max="11011" width="11.85546875" style="24" customWidth="1"/>
    <col min="11012" max="11012" width="11.28515625" style="24" customWidth="1"/>
    <col min="11013" max="11013" width="2" style="24" customWidth="1"/>
    <col min="11014" max="11014" width="13" style="24" customWidth="1"/>
    <col min="11015" max="11015" width="9.7109375" style="24" customWidth="1"/>
    <col min="11016" max="11016" width="6.28515625" style="24" customWidth="1"/>
    <col min="11017" max="11017" width="3.140625" style="24"/>
    <col min="11018" max="11018" width="8.85546875" style="24" customWidth="1"/>
    <col min="11019" max="11019" width="4.85546875" style="24" customWidth="1"/>
    <col min="11020" max="11020" width="6.140625" style="24" customWidth="1"/>
    <col min="11021" max="11021" width="7.140625" style="24" customWidth="1"/>
    <col min="11022" max="11022" width="11.85546875" style="24" customWidth="1"/>
    <col min="11023" max="11023" width="12.42578125" style="24" customWidth="1"/>
    <col min="11024" max="11024" width="2.28515625" style="24" customWidth="1"/>
    <col min="11025" max="11025" width="13.7109375" style="24" customWidth="1"/>
    <col min="11026" max="11026" width="8.85546875" style="24" customWidth="1"/>
    <col min="11027" max="11253" width="3.140625" style="24"/>
    <col min="11254" max="11254" width="11.7109375" style="24" customWidth="1"/>
    <col min="11255" max="11255" width="7.85546875" style="24" customWidth="1"/>
    <col min="11256" max="11256" width="2.42578125" style="24" customWidth="1"/>
    <col min="11257" max="11257" width="4.28515625" style="24" customWidth="1"/>
    <col min="11258" max="11258" width="2.28515625" style="24" customWidth="1"/>
    <col min="11259" max="11259" width="11.5703125" style="24" customWidth="1"/>
    <col min="11260" max="11260" width="3.140625" style="24"/>
    <col min="11261" max="11261" width="2.7109375" style="24" customWidth="1"/>
    <col min="11262" max="11262" width="9.28515625" style="24" customWidth="1"/>
    <col min="11263" max="11263" width="8.85546875" style="24" customWidth="1"/>
    <col min="11264" max="11264" width="7.5703125" style="24" customWidth="1"/>
    <col min="11265" max="11265" width="6.140625" style="24" customWidth="1"/>
    <col min="11266" max="11266" width="5.7109375" style="24" customWidth="1"/>
    <col min="11267" max="11267" width="11.85546875" style="24" customWidth="1"/>
    <col min="11268" max="11268" width="11.28515625" style="24" customWidth="1"/>
    <col min="11269" max="11269" width="2" style="24" customWidth="1"/>
    <col min="11270" max="11270" width="13" style="24" customWidth="1"/>
    <col min="11271" max="11271" width="9.7109375" style="24" customWidth="1"/>
    <col min="11272" max="11272" width="6.28515625" style="24" customWidth="1"/>
    <col min="11273" max="11273" width="3.140625" style="24"/>
    <col min="11274" max="11274" width="8.85546875" style="24" customWidth="1"/>
    <col min="11275" max="11275" width="4.85546875" style="24" customWidth="1"/>
    <col min="11276" max="11276" width="6.140625" style="24" customWidth="1"/>
    <col min="11277" max="11277" width="7.140625" style="24" customWidth="1"/>
    <col min="11278" max="11278" width="11.85546875" style="24" customWidth="1"/>
    <col min="11279" max="11279" width="12.42578125" style="24" customWidth="1"/>
    <col min="11280" max="11280" width="2.28515625" style="24" customWidth="1"/>
    <col min="11281" max="11281" width="13.7109375" style="24" customWidth="1"/>
    <col min="11282" max="11282" width="8.85546875" style="24" customWidth="1"/>
    <col min="11283" max="11509" width="3.140625" style="24"/>
    <col min="11510" max="11510" width="11.7109375" style="24" customWidth="1"/>
    <col min="11511" max="11511" width="7.85546875" style="24" customWidth="1"/>
    <col min="11512" max="11512" width="2.42578125" style="24" customWidth="1"/>
    <col min="11513" max="11513" width="4.28515625" style="24" customWidth="1"/>
    <col min="11514" max="11514" width="2.28515625" style="24" customWidth="1"/>
    <col min="11515" max="11515" width="11.5703125" style="24" customWidth="1"/>
    <col min="11516" max="11516" width="3.140625" style="24"/>
    <col min="11517" max="11517" width="2.7109375" style="24" customWidth="1"/>
    <col min="11518" max="11518" width="9.28515625" style="24" customWidth="1"/>
    <col min="11519" max="11519" width="8.85546875" style="24" customWidth="1"/>
    <col min="11520" max="11520" width="7.5703125" style="24" customWidth="1"/>
    <col min="11521" max="11521" width="6.140625" style="24" customWidth="1"/>
    <col min="11522" max="11522" width="5.7109375" style="24" customWidth="1"/>
    <col min="11523" max="11523" width="11.85546875" style="24" customWidth="1"/>
    <col min="11524" max="11524" width="11.28515625" style="24" customWidth="1"/>
    <col min="11525" max="11525" width="2" style="24" customWidth="1"/>
    <col min="11526" max="11526" width="13" style="24" customWidth="1"/>
    <col min="11527" max="11527" width="9.7109375" style="24" customWidth="1"/>
    <col min="11528" max="11528" width="6.28515625" style="24" customWidth="1"/>
    <col min="11529" max="11529" width="3.140625" style="24"/>
    <col min="11530" max="11530" width="8.85546875" style="24" customWidth="1"/>
    <col min="11531" max="11531" width="4.85546875" style="24" customWidth="1"/>
    <col min="11532" max="11532" width="6.140625" style="24" customWidth="1"/>
    <col min="11533" max="11533" width="7.140625" style="24" customWidth="1"/>
    <col min="11534" max="11534" width="11.85546875" style="24" customWidth="1"/>
    <col min="11535" max="11535" width="12.42578125" style="24" customWidth="1"/>
    <col min="11536" max="11536" width="2.28515625" style="24" customWidth="1"/>
    <col min="11537" max="11537" width="13.7109375" style="24" customWidth="1"/>
    <col min="11538" max="11538" width="8.85546875" style="24" customWidth="1"/>
    <col min="11539" max="11765" width="3.140625" style="24"/>
    <col min="11766" max="11766" width="11.7109375" style="24" customWidth="1"/>
    <col min="11767" max="11767" width="7.85546875" style="24" customWidth="1"/>
    <col min="11768" max="11768" width="2.42578125" style="24" customWidth="1"/>
    <col min="11769" max="11769" width="4.28515625" style="24" customWidth="1"/>
    <col min="11770" max="11770" width="2.28515625" style="24" customWidth="1"/>
    <col min="11771" max="11771" width="11.5703125" style="24" customWidth="1"/>
    <col min="11772" max="11772" width="3.140625" style="24"/>
    <col min="11773" max="11773" width="2.7109375" style="24" customWidth="1"/>
    <col min="11774" max="11774" width="9.28515625" style="24" customWidth="1"/>
    <col min="11775" max="11775" width="8.85546875" style="24" customWidth="1"/>
    <col min="11776" max="11776" width="7.5703125" style="24" customWidth="1"/>
    <col min="11777" max="11777" width="6.140625" style="24" customWidth="1"/>
    <col min="11778" max="11778" width="5.7109375" style="24" customWidth="1"/>
    <col min="11779" max="11779" width="11.85546875" style="24" customWidth="1"/>
    <col min="11780" max="11780" width="11.28515625" style="24" customWidth="1"/>
    <col min="11781" max="11781" width="2" style="24" customWidth="1"/>
    <col min="11782" max="11782" width="13" style="24" customWidth="1"/>
    <col min="11783" max="11783" width="9.7109375" style="24" customWidth="1"/>
    <col min="11784" max="11784" width="6.28515625" style="24" customWidth="1"/>
    <col min="11785" max="11785" width="3.140625" style="24"/>
    <col min="11786" max="11786" width="8.85546875" style="24" customWidth="1"/>
    <col min="11787" max="11787" width="4.85546875" style="24" customWidth="1"/>
    <col min="11788" max="11788" width="6.140625" style="24" customWidth="1"/>
    <col min="11789" max="11789" width="7.140625" style="24" customWidth="1"/>
    <col min="11790" max="11790" width="11.85546875" style="24" customWidth="1"/>
    <col min="11791" max="11791" width="12.42578125" style="24" customWidth="1"/>
    <col min="11792" max="11792" width="2.28515625" style="24" customWidth="1"/>
    <col min="11793" max="11793" width="13.7109375" style="24" customWidth="1"/>
    <col min="11794" max="11794" width="8.85546875" style="24" customWidth="1"/>
    <col min="11795" max="12021" width="3.140625" style="24"/>
    <col min="12022" max="12022" width="11.7109375" style="24" customWidth="1"/>
    <col min="12023" max="12023" width="7.85546875" style="24" customWidth="1"/>
    <col min="12024" max="12024" width="2.42578125" style="24" customWidth="1"/>
    <col min="12025" max="12025" width="4.28515625" style="24" customWidth="1"/>
    <col min="12026" max="12026" width="2.28515625" style="24" customWidth="1"/>
    <col min="12027" max="12027" width="11.5703125" style="24" customWidth="1"/>
    <col min="12028" max="12028" width="3.140625" style="24"/>
    <col min="12029" max="12029" width="2.7109375" style="24" customWidth="1"/>
    <col min="12030" max="12030" width="9.28515625" style="24" customWidth="1"/>
    <col min="12031" max="12031" width="8.85546875" style="24" customWidth="1"/>
    <col min="12032" max="12032" width="7.5703125" style="24" customWidth="1"/>
    <col min="12033" max="12033" width="6.140625" style="24" customWidth="1"/>
    <col min="12034" max="12034" width="5.7109375" style="24" customWidth="1"/>
    <col min="12035" max="12035" width="11.85546875" style="24" customWidth="1"/>
    <col min="12036" max="12036" width="11.28515625" style="24" customWidth="1"/>
    <col min="12037" max="12037" width="2" style="24" customWidth="1"/>
    <col min="12038" max="12038" width="13" style="24" customWidth="1"/>
    <col min="12039" max="12039" width="9.7109375" style="24" customWidth="1"/>
    <col min="12040" max="12040" width="6.28515625" style="24" customWidth="1"/>
    <col min="12041" max="12041" width="3.140625" style="24"/>
    <col min="12042" max="12042" width="8.85546875" style="24" customWidth="1"/>
    <col min="12043" max="12043" width="4.85546875" style="24" customWidth="1"/>
    <col min="12044" max="12044" width="6.140625" style="24" customWidth="1"/>
    <col min="12045" max="12045" width="7.140625" style="24" customWidth="1"/>
    <col min="12046" max="12046" width="11.85546875" style="24" customWidth="1"/>
    <col min="12047" max="12047" width="12.42578125" style="24" customWidth="1"/>
    <col min="12048" max="12048" width="2.28515625" style="24" customWidth="1"/>
    <col min="12049" max="12049" width="13.7109375" style="24" customWidth="1"/>
    <col min="12050" max="12050" width="8.85546875" style="24" customWidth="1"/>
    <col min="12051" max="12277" width="3.140625" style="24"/>
    <col min="12278" max="12278" width="11.7109375" style="24" customWidth="1"/>
    <col min="12279" max="12279" width="7.85546875" style="24" customWidth="1"/>
    <col min="12280" max="12280" width="2.42578125" style="24" customWidth="1"/>
    <col min="12281" max="12281" width="4.28515625" style="24" customWidth="1"/>
    <col min="12282" max="12282" width="2.28515625" style="24" customWidth="1"/>
    <col min="12283" max="12283" width="11.5703125" style="24" customWidth="1"/>
    <col min="12284" max="12284" width="3.140625" style="24"/>
    <col min="12285" max="12285" width="2.7109375" style="24" customWidth="1"/>
    <col min="12286" max="12286" width="9.28515625" style="24" customWidth="1"/>
    <col min="12287" max="12287" width="8.85546875" style="24" customWidth="1"/>
    <col min="12288" max="12288" width="7.5703125" style="24" customWidth="1"/>
    <col min="12289" max="12289" width="6.140625" style="24" customWidth="1"/>
    <col min="12290" max="12290" width="5.7109375" style="24" customWidth="1"/>
    <col min="12291" max="12291" width="11.85546875" style="24" customWidth="1"/>
    <col min="12292" max="12292" width="11.28515625" style="24" customWidth="1"/>
    <col min="12293" max="12293" width="2" style="24" customWidth="1"/>
    <col min="12294" max="12294" width="13" style="24" customWidth="1"/>
    <col min="12295" max="12295" width="9.7109375" style="24" customWidth="1"/>
    <col min="12296" max="12296" width="6.28515625" style="24" customWidth="1"/>
    <col min="12297" max="12297" width="3.140625" style="24"/>
    <col min="12298" max="12298" width="8.85546875" style="24" customWidth="1"/>
    <col min="12299" max="12299" width="4.85546875" style="24" customWidth="1"/>
    <col min="12300" max="12300" width="6.140625" style="24" customWidth="1"/>
    <col min="12301" max="12301" width="7.140625" style="24" customWidth="1"/>
    <col min="12302" max="12302" width="11.85546875" style="24" customWidth="1"/>
    <col min="12303" max="12303" width="12.42578125" style="24" customWidth="1"/>
    <col min="12304" max="12304" width="2.28515625" style="24" customWidth="1"/>
    <col min="12305" max="12305" width="13.7109375" style="24" customWidth="1"/>
    <col min="12306" max="12306" width="8.85546875" style="24" customWidth="1"/>
    <col min="12307" max="12533" width="3.140625" style="24"/>
    <col min="12534" max="12534" width="11.7109375" style="24" customWidth="1"/>
    <col min="12535" max="12535" width="7.85546875" style="24" customWidth="1"/>
    <col min="12536" max="12536" width="2.42578125" style="24" customWidth="1"/>
    <col min="12537" max="12537" width="4.28515625" style="24" customWidth="1"/>
    <col min="12538" max="12538" width="2.28515625" style="24" customWidth="1"/>
    <col min="12539" max="12539" width="11.5703125" style="24" customWidth="1"/>
    <col min="12540" max="12540" width="3.140625" style="24"/>
    <col min="12541" max="12541" width="2.7109375" style="24" customWidth="1"/>
    <col min="12542" max="12542" width="9.28515625" style="24" customWidth="1"/>
    <col min="12543" max="12543" width="8.85546875" style="24" customWidth="1"/>
    <col min="12544" max="12544" width="7.5703125" style="24" customWidth="1"/>
    <col min="12545" max="12545" width="6.140625" style="24" customWidth="1"/>
    <col min="12546" max="12546" width="5.7109375" style="24" customWidth="1"/>
    <col min="12547" max="12547" width="11.85546875" style="24" customWidth="1"/>
    <col min="12548" max="12548" width="11.28515625" style="24" customWidth="1"/>
    <col min="12549" max="12549" width="2" style="24" customWidth="1"/>
    <col min="12550" max="12550" width="13" style="24" customWidth="1"/>
    <col min="12551" max="12551" width="9.7109375" style="24" customWidth="1"/>
    <col min="12552" max="12552" width="6.28515625" style="24" customWidth="1"/>
    <col min="12553" max="12553" width="3.140625" style="24"/>
    <col min="12554" max="12554" width="8.85546875" style="24" customWidth="1"/>
    <col min="12555" max="12555" width="4.85546875" style="24" customWidth="1"/>
    <col min="12556" max="12556" width="6.140625" style="24" customWidth="1"/>
    <col min="12557" max="12557" width="7.140625" style="24" customWidth="1"/>
    <col min="12558" max="12558" width="11.85546875" style="24" customWidth="1"/>
    <col min="12559" max="12559" width="12.42578125" style="24" customWidth="1"/>
    <col min="12560" max="12560" width="2.28515625" style="24" customWidth="1"/>
    <col min="12561" max="12561" width="13.7109375" style="24" customWidth="1"/>
    <col min="12562" max="12562" width="8.85546875" style="24" customWidth="1"/>
    <col min="12563" max="12789" width="3.140625" style="24"/>
    <col min="12790" max="12790" width="11.7109375" style="24" customWidth="1"/>
    <col min="12791" max="12791" width="7.85546875" style="24" customWidth="1"/>
    <col min="12792" max="12792" width="2.42578125" style="24" customWidth="1"/>
    <col min="12793" max="12793" width="4.28515625" style="24" customWidth="1"/>
    <col min="12794" max="12794" width="2.28515625" style="24" customWidth="1"/>
    <col min="12795" max="12795" width="11.5703125" style="24" customWidth="1"/>
    <col min="12796" max="12796" width="3.140625" style="24"/>
    <col min="12797" max="12797" width="2.7109375" style="24" customWidth="1"/>
    <col min="12798" max="12798" width="9.28515625" style="24" customWidth="1"/>
    <col min="12799" max="12799" width="8.85546875" style="24" customWidth="1"/>
    <col min="12800" max="12800" width="7.5703125" style="24" customWidth="1"/>
    <col min="12801" max="12801" width="6.140625" style="24" customWidth="1"/>
    <col min="12802" max="12802" width="5.7109375" style="24" customWidth="1"/>
    <col min="12803" max="12803" width="11.85546875" style="24" customWidth="1"/>
    <col min="12804" max="12804" width="11.28515625" style="24" customWidth="1"/>
    <col min="12805" max="12805" width="2" style="24" customWidth="1"/>
    <col min="12806" max="12806" width="13" style="24" customWidth="1"/>
    <col min="12807" max="12807" width="9.7109375" style="24" customWidth="1"/>
    <col min="12808" max="12808" width="6.28515625" style="24" customWidth="1"/>
    <col min="12809" max="12809" width="3.140625" style="24"/>
    <col min="12810" max="12810" width="8.85546875" style="24" customWidth="1"/>
    <col min="12811" max="12811" width="4.85546875" style="24" customWidth="1"/>
    <col min="12812" max="12812" width="6.140625" style="24" customWidth="1"/>
    <col min="12813" max="12813" width="7.140625" style="24" customWidth="1"/>
    <col min="12814" max="12814" width="11.85546875" style="24" customWidth="1"/>
    <col min="12815" max="12815" width="12.42578125" style="24" customWidth="1"/>
    <col min="12816" max="12816" width="2.28515625" style="24" customWidth="1"/>
    <col min="12817" max="12817" width="13.7109375" style="24" customWidth="1"/>
    <col min="12818" max="12818" width="8.85546875" style="24" customWidth="1"/>
    <col min="12819" max="13045" width="3.140625" style="24"/>
    <col min="13046" max="13046" width="11.7109375" style="24" customWidth="1"/>
    <col min="13047" max="13047" width="7.85546875" style="24" customWidth="1"/>
    <col min="13048" max="13048" width="2.42578125" style="24" customWidth="1"/>
    <col min="13049" max="13049" width="4.28515625" style="24" customWidth="1"/>
    <col min="13050" max="13050" width="2.28515625" style="24" customWidth="1"/>
    <col min="13051" max="13051" width="11.5703125" style="24" customWidth="1"/>
    <col min="13052" max="13052" width="3.140625" style="24"/>
    <col min="13053" max="13053" width="2.7109375" style="24" customWidth="1"/>
    <col min="13054" max="13054" width="9.28515625" style="24" customWidth="1"/>
    <col min="13055" max="13055" width="8.85546875" style="24" customWidth="1"/>
    <col min="13056" max="13056" width="7.5703125" style="24" customWidth="1"/>
    <col min="13057" max="13057" width="6.140625" style="24" customWidth="1"/>
    <col min="13058" max="13058" width="5.7109375" style="24" customWidth="1"/>
    <col min="13059" max="13059" width="11.85546875" style="24" customWidth="1"/>
    <col min="13060" max="13060" width="11.28515625" style="24" customWidth="1"/>
    <col min="13061" max="13061" width="2" style="24" customWidth="1"/>
    <col min="13062" max="13062" width="13" style="24" customWidth="1"/>
    <col min="13063" max="13063" width="9.7109375" style="24" customWidth="1"/>
    <col min="13064" max="13064" width="6.28515625" style="24" customWidth="1"/>
    <col min="13065" max="13065" width="3.140625" style="24"/>
    <col min="13066" max="13066" width="8.85546875" style="24" customWidth="1"/>
    <col min="13067" max="13067" width="4.85546875" style="24" customWidth="1"/>
    <col min="13068" max="13068" width="6.140625" style="24" customWidth="1"/>
    <col min="13069" max="13069" width="7.140625" style="24" customWidth="1"/>
    <col min="13070" max="13070" width="11.85546875" style="24" customWidth="1"/>
    <col min="13071" max="13071" width="12.42578125" style="24" customWidth="1"/>
    <col min="13072" max="13072" width="2.28515625" style="24" customWidth="1"/>
    <col min="13073" max="13073" width="13.7109375" style="24" customWidth="1"/>
    <col min="13074" max="13074" width="8.85546875" style="24" customWidth="1"/>
    <col min="13075" max="13301" width="3.140625" style="24"/>
    <col min="13302" max="13302" width="11.7109375" style="24" customWidth="1"/>
    <col min="13303" max="13303" width="7.85546875" style="24" customWidth="1"/>
    <col min="13304" max="13304" width="2.42578125" style="24" customWidth="1"/>
    <col min="13305" max="13305" width="4.28515625" style="24" customWidth="1"/>
    <col min="13306" max="13306" width="2.28515625" style="24" customWidth="1"/>
    <col min="13307" max="13307" width="11.5703125" style="24" customWidth="1"/>
    <col min="13308" max="13308" width="3.140625" style="24"/>
    <col min="13309" max="13309" width="2.7109375" style="24" customWidth="1"/>
    <col min="13310" max="13310" width="9.28515625" style="24" customWidth="1"/>
    <col min="13311" max="13311" width="8.85546875" style="24" customWidth="1"/>
    <col min="13312" max="13312" width="7.5703125" style="24" customWidth="1"/>
    <col min="13313" max="13313" width="6.140625" style="24" customWidth="1"/>
    <col min="13314" max="13314" width="5.7109375" style="24" customWidth="1"/>
    <col min="13315" max="13315" width="11.85546875" style="24" customWidth="1"/>
    <col min="13316" max="13316" width="11.28515625" style="24" customWidth="1"/>
    <col min="13317" max="13317" width="2" style="24" customWidth="1"/>
    <col min="13318" max="13318" width="13" style="24" customWidth="1"/>
    <col min="13319" max="13319" width="9.7109375" style="24" customWidth="1"/>
    <col min="13320" max="13320" width="6.28515625" style="24" customWidth="1"/>
    <col min="13321" max="13321" width="3.140625" style="24"/>
    <col min="13322" max="13322" width="8.85546875" style="24" customWidth="1"/>
    <col min="13323" max="13323" width="4.85546875" style="24" customWidth="1"/>
    <col min="13324" max="13324" width="6.140625" style="24" customWidth="1"/>
    <col min="13325" max="13325" width="7.140625" style="24" customWidth="1"/>
    <col min="13326" max="13326" width="11.85546875" style="24" customWidth="1"/>
    <col min="13327" max="13327" width="12.42578125" style="24" customWidth="1"/>
    <col min="13328" max="13328" width="2.28515625" style="24" customWidth="1"/>
    <col min="13329" max="13329" width="13.7109375" style="24" customWidth="1"/>
    <col min="13330" max="13330" width="8.85546875" style="24" customWidth="1"/>
    <col min="13331" max="13557" width="3.140625" style="24"/>
    <col min="13558" max="13558" width="11.7109375" style="24" customWidth="1"/>
    <col min="13559" max="13559" width="7.85546875" style="24" customWidth="1"/>
    <col min="13560" max="13560" width="2.42578125" style="24" customWidth="1"/>
    <col min="13561" max="13561" width="4.28515625" style="24" customWidth="1"/>
    <col min="13562" max="13562" width="2.28515625" style="24" customWidth="1"/>
    <col min="13563" max="13563" width="11.5703125" style="24" customWidth="1"/>
    <col min="13564" max="13564" width="3.140625" style="24"/>
    <col min="13565" max="13565" width="2.7109375" style="24" customWidth="1"/>
    <col min="13566" max="13566" width="9.28515625" style="24" customWidth="1"/>
    <col min="13567" max="13567" width="8.85546875" style="24" customWidth="1"/>
    <col min="13568" max="13568" width="7.5703125" style="24" customWidth="1"/>
    <col min="13569" max="13569" width="6.140625" style="24" customWidth="1"/>
    <col min="13570" max="13570" width="5.7109375" style="24" customWidth="1"/>
    <col min="13571" max="13571" width="11.85546875" style="24" customWidth="1"/>
    <col min="13572" max="13572" width="11.28515625" style="24" customWidth="1"/>
    <col min="13573" max="13573" width="2" style="24" customWidth="1"/>
    <col min="13574" max="13574" width="13" style="24" customWidth="1"/>
    <col min="13575" max="13575" width="9.7109375" style="24" customWidth="1"/>
    <col min="13576" max="13576" width="6.28515625" style="24" customWidth="1"/>
    <col min="13577" max="13577" width="3.140625" style="24"/>
    <col min="13578" max="13578" width="8.85546875" style="24" customWidth="1"/>
    <col min="13579" max="13579" width="4.85546875" style="24" customWidth="1"/>
    <col min="13580" max="13580" width="6.140625" style="24" customWidth="1"/>
    <col min="13581" max="13581" width="7.140625" style="24" customWidth="1"/>
    <col min="13582" max="13582" width="11.85546875" style="24" customWidth="1"/>
    <col min="13583" max="13583" width="12.42578125" style="24" customWidth="1"/>
    <col min="13584" max="13584" width="2.28515625" style="24" customWidth="1"/>
    <col min="13585" max="13585" width="13.7109375" style="24" customWidth="1"/>
    <col min="13586" max="13586" width="8.85546875" style="24" customWidth="1"/>
    <col min="13587" max="13813" width="3.140625" style="24"/>
    <col min="13814" max="13814" width="11.7109375" style="24" customWidth="1"/>
    <col min="13815" max="13815" width="7.85546875" style="24" customWidth="1"/>
    <col min="13816" max="13816" width="2.42578125" style="24" customWidth="1"/>
    <col min="13817" max="13817" width="4.28515625" style="24" customWidth="1"/>
    <col min="13818" max="13818" width="2.28515625" style="24" customWidth="1"/>
    <col min="13819" max="13819" width="11.5703125" style="24" customWidth="1"/>
    <col min="13820" max="13820" width="3.140625" style="24"/>
    <col min="13821" max="13821" width="2.7109375" style="24" customWidth="1"/>
    <col min="13822" max="13822" width="9.28515625" style="24" customWidth="1"/>
    <col min="13823" max="13823" width="8.85546875" style="24" customWidth="1"/>
    <col min="13824" max="13824" width="7.5703125" style="24" customWidth="1"/>
    <col min="13825" max="13825" width="6.140625" style="24" customWidth="1"/>
    <col min="13826" max="13826" width="5.7109375" style="24" customWidth="1"/>
    <col min="13827" max="13827" width="11.85546875" style="24" customWidth="1"/>
    <col min="13828" max="13828" width="11.28515625" style="24" customWidth="1"/>
    <col min="13829" max="13829" width="2" style="24" customWidth="1"/>
    <col min="13830" max="13830" width="13" style="24" customWidth="1"/>
    <col min="13831" max="13831" width="9.7109375" style="24" customWidth="1"/>
    <col min="13832" max="13832" width="6.28515625" style="24" customWidth="1"/>
    <col min="13833" max="13833" width="3.140625" style="24"/>
    <col min="13834" max="13834" width="8.85546875" style="24" customWidth="1"/>
    <col min="13835" max="13835" width="4.85546875" style="24" customWidth="1"/>
    <col min="13836" max="13836" width="6.140625" style="24" customWidth="1"/>
    <col min="13837" max="13837" width="7.140625" style="24" customWidth="1"/>
    <col min="13838" max="13838" width="11.85546875" style="24" customWidth="1"/>
    <col min="13839" max="13839" width="12.42578125" style="24" customWidth="1"/>
    <col min="13840" max="13840" width="2.28515625" style="24" customWidth="1"/>
    <col min="13841" max="13841" width="13.7109375" style="24" customWidth="1"/>
    <col min="13842" max="13842" width="8.85546875" style="24" customWidth="1"/>
    <col min="13843" max="14069" width="3.140625" style="24"/>
    <col min="14070" max="14070" width="11.7109375" style="24" customWidth="1"/>
    <col min="14071" max="14071" width="7.85546875" style="24" customWidth="1"/>
    <col min="14072" max="14072" width="2.42578125" style="24" customWidth="1"/>
    <col min="14073" max="14073" width="4.28515625" style="24" customWidth="1"/>
    <col min="14074" max="14074" width="2.28515625" style="24" customWidth="1"/>
    <col min="14075" max="14075" width="11.5703125" style="24" customWidth="1"/>
    <col min="14076" max="14076" width="3.140625" style="24"/>
    <col min="14077" max="14077" width="2.7109375" style="24" customWidth="1"/>
    <col min="14078" max="14078" width="9.28515625" style="24" customWidth="1"/>
    <col min="14079" max="14079" width="8.85546875" style="24" customWidth="1"/>
    <col min="14080" max="14080" width="7.5703125" style="24" customWidth="1"/>
    <col min="14081" max="14081" width="6.140625" style="24" customWidth="1"/>
    <col min="14082" max="14082" width="5.7109375" style="24" customWidth="1"/>
    <col min="14083" max="14083" width="11.85546875" style="24" customWidth="1"/>
    <col min="14084" max="14084" width="11.28515625" style="24" customWidth="1"/>
    <col min="14085" max="14085" width="2" style="24" customWidth="1"/>
    <col min="14086" max="14086" width="13" style="24" customWidth="1"/>
    <col min="14087" max="14087" width="9.7109375" style="24" customWidth="1"/>
    <col min="14088" max="14088" width="6.28515625" style="24" customWidth="1"/>
    <col min="14089" max="14089" width="3.140625" style="24"/>
    <col min="14090" max="14090" width="8.85546875" style="24" customWidth="1"/>
    <col min="14091" max="14091" width="4.85546875" style="24" customWidth="1"/>
    <col min="14092" max="14092" width="6.140625" style="24" customWidth="1"/>
    <col min="14093" max="14093" width="7.140625" style="24" customWidth="1"/>
    <col min="14094" max="14094" width="11.85546875" style="24" customWidth="1"/>
    <col min="14095" max="14095" width="12.42578125" style="24" customWidth="1"/>
    <col min="14096" max="14096" width="2.28515625" style="24" customWidth="1"/>
    <col min="14097" max="14097" width="13.7109375" style="24" customWidth="1"/>
    <col min="14098" max="14098" width="8.85546875" style="24" customWidth="1"/>
    <col min="14099" max="14325" width="3.140625" style="24"/>
    <col min="14326" max="14326" width="11.7109375" style="24" customWidth="1"/>
    <col min="14327" max="14327" width="7.85546875" style="24" customWidth="1"/>
    <col min="14328" max="14328" width="2.42578125" style="24" customWidth="1"/>
    <col min="14329" max="14329" width="4.28515625" style="24" customWidth="1"/>
    <col min="14330" max="14330" width="2.28515625" style="24" customWidth="1"/>
    <col min="14331" max="14331" width="11.5703125" style="24" customWidth="1"/>
    <col min="14332" max="14332" width="3.140625" style="24"/>
    <col min="14333" max="14333" width="2.7109375" style="24" customWidth="1"/>
    <col min="14334" max="14334" width="9.28515625" style="24" customWidth="1"/>
    <col min="14335" max="14335" width="8.85546875" style="24" customWidth="1"/>
    <col min="14336" max="14336" width="7.5703125" style="24" customWidth="1"/>
    <col min="14337" max="14337" width="6.140625" style="24" customWidth="1"/>
    <col min="14338" max="14338" width="5.7109375" style="24" customWidth="1"/>
    <col min="14339" max="14339" width="11.85546875" style="24" customWidth="1"/>
    <col min="14340" max="14340" width="11.28515625" style="24" customWidth="1"/>
    <col min="14341" max="14341" width="2" style="24" customWidth="1"/>
    <col min="14342" max="14342" width="13" style="24" customWidth="1"/>
    <col min="14343" max="14343" width="9.7109375" style="24" customWidth="1"/>
    <col min="14344" max="14344" width="6.28515625" style="24" customWidth="1"/>
    <col min="14345" max="14345" width="3.140625" style="24"/>
    <col min="14346" max="14346" width="8.85546875" style="24" customWidth="1"/>
    <col min="14347" max="14347" width="4.85546875" style="24" customWidth="1"/>
    <col min="14348" max="14348" width="6.140625" style="24" customWidth="1"/>
    <col min="14349" max="14349" width="7.140625" style="24" customWidth="1"/>
    <col min="14350" max="14350" width="11.85546875" style="24" customWidth="1"/>
    <col min="14351" max="14351" width="12.42578125" style="24" customWidth="1"/>
    <col min="14352" max="14352" width="2.28515625" style="24" customWidth="1"/>
    <col min="14353" max="14353" width="13.7109375" style="24" customWidth="1"/>
    <col min="14354" max="14354" width="8.85546875" style="24" customWidth="1"/>
    <col min="14355" max="14581" width="3.140625" style="24"/>
    <col min="14582" max="14582" width="11.7109375" style="24" customWidth="1"/>
    <col min="14583" max="14583" width="7.85546875" style="24" customWidth="1"/>
    <col min="14584" max="14584" width="2.42578125" style="24" customWidth="1"/>
    <col min="14585" max="14585" width="4.28515625" style="24" customWidth="1"/>
    <col min="14586" max="14586" width="2.28515625" style="24" customWidth="1"/>
    <col min="14587" max="14587" width="11.5703125" style="24" customWidth="1"/>
    <col min="14588" max="14588" width="3.140625" style="24"/>
    <col min="14589" max="14589" width="2.7109375" style="24" customWidth="1"/>
    <col min="14590" max="14590" width="9.28515625" style="24" customWidth="1"/>
    <col min="14591" max="14591" width="8.85546875" style="24" customWidth="1"/>
    <col min="14592" max="14592" width="7.5703125" style="24" customWidth="1"/>
    <col min="14593" max="14593" width="6.140625" style="24" customWidth="1"/>
    <col min="14594" max="14594" width="5.7109375" style="24" customWidth="1"/>
    <col min="14595" max="14595" width="11.85546875" style="24" customWidth="1"/>
    <col min="14596" max="14596" width="11.28515625" style="24" customWidth="1"/>
    <col min="14597" max="14597" width="2" style="24" customWidth="1"/>
    <col min="14598" max="14598" width="13" style="24" customWidth="1"/>
    <col min="14599" max="14599" width="9.7109375" style="24" customWidth="1"/>
    <col min="14600" max="14600" width="6.28515625" style="24" customWidth="1"/>
    <col min="14601" max="14601" width="3.140625" style="24"/>
    <col min="14602" max="14602" width="8.85546875" style="24" customWidth="1"/>
    <col min="14603" max="14603" width="4.85546875" style="24" customWidth="1"/>
    <col min="14604" max="14604" width="6.140625" style="24" customWidth="1"/>
    <col min="14605" max="14605" width="7.140625" style="24" customWidth="1"/>
    <col min="14606" max="14606" width="11.85546875" style="24" customWidth="1"/>
    <col min="14607" max="14607" width="12.42578125" style="24" customWidth="1"/>
    <col min="14608" max="14608" width="2.28515625" style="24" customWidth="1"/>
    <col min="14609" max="14609" width="13.7109375" style="24" customWidth="1"/>
    <col min="14610" max="14610" width="8.85546875" style="24" customWidth="1"/>
    <col min="14611" max="14837" width="3.140625" style="24"/>
    <col min="14838" max="14838" width="11.7109375" style="24" customWidth="1"/>
    <col min="14839" max="14839" width="7.85546875" style="24" customWidth="1"/>
    <col min="14840" max="14840" width="2.42578125" style="24" customWidth="1"/>
    <col min="14841" max="14841" width="4.28515625" style="24" customWidth="1"/>
    <col min="14842" max="14842" width="2.28515625" style="24" customWidth="1"/>
    <col min="14843" max="14843" width="11.5703125" style="24" customWidth="1"/>
    <col min="14844" max="14844" width="3.140625" style="24"/>
    <col min="14845" max="14845" width="2.7109375" style="24" customWidth="1"/>
    <col min="14846" max="14846" width="9.28515625" style="24" customWidth="1"/>
    <col min="14847" max="14847" width="8.85546875" style="24" customWidth="1"/>
    <col min="14848" max="14848" width="7.5703125" style="24" customWidth="1"/>
    <col min="14849" max="14849" width="6.140625" style="24" customWidth="1"/>
    <col min="14850" max="14850" width="5.7109375" style="24" customWidth="1"/>
    <col min="14851" max="14851" width="11.85546875" style="24" customWidth="1"/>
    <col min="14852" max="14852" width="11.28515625" style="24" customWidth="1"/>
    <col min="14853" max="14853" width="2" style="24" customWidth="1"/>
    <col min="14854" max="14854" width="13" style="24" customWidth="1"/>
    <col min="14855" max="14855" width="9.7109375" style="24" customWidth="1"/>
    <col min="14856" max="14856" width="6.28515625" style="24" customWidth="1"/>
    <col min="14857" max="14857" width="3.140625" style="24"/>
    <col min="14858" max="14858" width="8.85546875" style="24" customWidth="1"/>
    <col min="14859" max="14859" width="4.85546875" style="24" customWidth="1"/>
    <col min="14860" max="14860" width="6.140625" style="24" customWidth="1"/>
    <col min="14861" max="14861" width="7.140625" style="24" customWidth="1"/>
    <col min="14862" max="14862" width="11.85546875" style="24" customWidth="1"/>
    <col min="14863" max="14863" width="12.42578125" style="24" customWidth="1"/>
    <col min="14864" max="14864" width="2.28515625" style="24" customWidth="1"/>
    <col min="14865" max="14865" width="13.7109375" style="24" customWidth="1"/>
    <col min="14866" max="14866" width="8.85546875" style="24" customWidth="1"/>
    <col min="14867" max="15093" width="3.140625" style="24"/>
    <col min="15094" max="15094" width="11.7109375" style="24" customWidth="1"/>
    <col min="15095" max="15095" width="7.85546875" style="24" customWidth="1"/>
    <col min="15096" max="15096" width="2.42578125" style="24" customWidth="1"/>
    <col min="15097" max="15097" width="4.28515625" style="24" customWidth="1"/>
    <col min="15098" max="15098" width="2.28515625" style="24" customWidth="1"/>
    <col min="15099" max="15099" width="11.5703125" style="24" customWidth="1"/>
    <col min="15100" max="15100" width="3.140625" style="24"/>
    <col min="15101" max="15101" width="2.7109375" style="24" customWidth="1"/>
    <col min="15102" max="15102" width="9.28515625" style="24" customWidth="1"/>
    <col min="15103" max="15103" width="8.85546875" style="24" customWidth="1"/>
    <col min="15104" max="15104" width="7.5703125" style="24" customWidth="1"/>
    <col min="15105" max="15105" width="6.140625" style="24" customWidth="1"/>
    <col min="15106" max="15106" width="5.7109375" style="24" customWidth="1"/>
    <col min="15107" max="15107" width="11.85546875" style="24" customWidth="1"/>
    <col min="15108" max="15108" width="11.28515625" style="24" customWidth="1"/>
    <col min="15109" max="15109" width="2" style="24" customWidth="1"/>
    <col min="15110" max="15110" width="13" style="24" customWidth="1"/>
    <col min="15111" max="15111" width="9.7109375" style="24" customWidth="1"/>
    <col min="15112" max="15112" width="6.28515625" style="24" customWidth="1"/>
    <col min="15113" max="15113" width="3.140625" style="24"/>
    <col min="15114" max="15114" width="8.85546875" style="24" customWidth="1"/>
    <col min="15115" max="15115" width="4.85546875" style="24" customWidth="1"/>
    <col min="15116" max="15116" width="6.140625" style="24" customWidth="1"/>
    <col min="15117" max="15117" width="7.140625" style="24" customWidth="1"/>
    <col min="15118" max="15118" width="11.85546875" style="24" customWidth="1"/>
    <col min="15119" max="15119" width="12.42578125" style="24" customWidth="1"/>
    <col min="15120" max="15120" width="2.28515625" style="24" customWidth="1"/>
    <col min="15121" max="15121" width="13.7109375" style="24" customWidth="1"/>
    <col min="15122" max="15122" width="8.85546875" style="24" customWidth="1"/>
    <col min="15123" max="15349" width="3.140625" style="24"/>
    <col min="15350" max="15350" width="11.7109375" style="24" customWidth="1"/>
    <col min="15351" max="15351" width="7.85546875" style="24" customWidth="1"/>
    <col min="15352" max="15352" width="2.42578125" style="24" customWidth="1"/>
    <col min="15353" max="15353" width="4.28515625" style="24" customWidth="1"/>
    <col min="15354" max="15354" width="2.28515625" style="24" customWidth="1"/>
    <col min="15355" max="15355" width="11.5703125" style="24" customWidth="1"/>
    <col min="15356" max="15356" width="3.140625" style="24"/>
    <col min="15357" max="15357" width="2.7109375" style="24" customWidth="1"/>
    <col min="15358" max="15358" width="9.28515625" style="24" customWidth="1"/>
    <col min="15359" max="15359" width="8.85546875" style="24" customWidth="1"/>
    <col min="15360" max="15360" width="7.5703125" style="24" customWidth="1"/>
    <col min="15361" max="15361" width="6.140625" style="24" customWidth="1"/>
    <col min="15362" max="15362" width="5.7109375" style="24" customWidth="1"/>
    <col min="15363" max="15363" width="11.85546875" style="24" customWidth="1"/>
    <col min="15364" max="15364" width="11.28515625" style="24" customWidth="1"/>
    <col min="15365" max="15365" width="2" style="24" customWidth="1"/>
    <col min="15366" max="15366" width="13" style="24" customWidth="1"/>
    <col min="15367" max="15367" width="9.7109375" style="24" customWidth="1"/>
    <col min="15368" max="15368" width="6.28515625" style="24" customWidth="1"/>
    <col min="15369" max="15369" width="3.140625" style="24"/>
    <col min="15370" max="15370" width="8.85546875" style="24" customWidth="1"/>
    <col min="15371" max="15371" width="4.85546875" style="24" customWidth="1"/>
    <col min="15372" max="15372" width="6.140625" style="24" customWidth="1"/>
    <col min="15373" max="15373" width="7.140625" style="24" customWidth="1"/>
    <col min="15374" max="15374" width="11.85546875" style="24" customWidth="1"/>
    <col min="15375" max="15375" width="12.42578125" style="24" customWidth="1"/>
    <col min="15376" max="15376" width="2.28515625" style="24" customWidth="1"/>
    <col min="15377" max="15377" width="13.7109375" style="24" customWidth="1"/>
    <col min="15378" max="15378" width="8.85546875" style="24" customWidth="1"/>
    <col min="15379" max="15605" width="3.140625" style="24"/>
    <col min="15606" max="15606" width="11.7109375" style="24" customWidth="1"/>
    <col min="15607" max="15607" width="7.85546875" style="24" customWidth="1"/>
    <col min="15608" max="15608" width="2.42578125" style="24" customWidth="1"/>
    <col min="15609" max="15609" width="4.28515625" style="24" customWidth="1"/>
    <col min="15610" max="15610" width="2.28515625" style="24" customWidth="1"/>
    <col min="15611" max="15611" width="11.5703125" style="24" customWidth="1"/>
    <col min="15612" max="15612" width="3.140625" style="24"/>
    <col min="15613" max="15613" width="2.7109375" style="24" customWidth="1"/>
    <col min="15614" max="15614" width="9.28515625" style="24" customWidth="1"/>
    <col min="15615" max="15615" width="8.85546875" style="24" customWidth="1"/>
    <col min="15616" max="15616" width="7.5703125" style="24" customWidth="1"/>
    <col min="15617" max="15617" width="6.140625" style="24" customWidth="1"/>
    <col min="15618" max="15618" width="5.7109375" style="24" customWidth="1"/>
    <col min="15619" max="15619" width="11.85546875" style="24" customWidth="1"/>
    <col min="15620" max="15620" width="11.28515625" style="24" customWidth="1"/>
    <col min="15621" max="15621" width="2" style="24" customWidth="1"/>
    <col min="15622" max="15622" width="13" style="24" customWidth="1"/>
    <col min="15623" max="15623" width="9.7109375" style="24" customWidth="1"/>
    <col min="15624" max="15624" width="6.28515625" style="24" customWidth="1"/>
    <col min="15625" max="15625" width="3.140625" style="24"/>
    <col min="15626" max="15626" width="8.85546875" style="24" customWidth="1"/>
    <col min="15627" max="15627" width="4.85546875" style="24" customWidth="1"/>
    <col min="15628" max="15628" width="6.140625" style="24" customWidth="1"/>
    <col min="15629" max="15629" width="7.140625" style="24" customWidth="1"/>
    <col min="15630" max="15630" width="11.85546875" style="24" customWidth="1"/>
    <col min="15631" max="15631" width="12.42578125" style="24" customWidth="1"/>
    <col min="15632" max="15632" width="2.28515625" style="24" customWidth="1"/>
    <col min="15633" max="15633" width="13.7109375" style="24" customWidth="1"/>
    <col min="15634" max="15634" width="8.85546875" style="24" customWidth="1"/>
    <col min="15635" max="15861" width="3.140625" style="24"/>
    <col min="15862" max="15862" width="11.7109375" style="24" customWidth="1"/>
    <col min="15863" max="15863" width="7.85546875" style="24" customWidth="1"/>
    <col min="15864" max="15864" width="2.42578125" style="24" customWidth="1"/>
    <col min="15865" max="15865" width="4.28515625" style="24" customWidth="1"/>
    <col min="15866" max="15866" width="2.28515625" style="24" customWidth="1"/>
    <col min="15867" max="15867" width="11.5703125" style="24" customWidth="1"/>
    <col min="15868" max="15868" width="3.140625" style="24"/>
    <col min="15869" max="15869" width="2.7109375" style="24" customWidth="1"/>
    <col min="15870" max="15870" width="9.28515625" style="24" customWidth="1"/>
    <col min="15871" max="15871" width="8.85546875" style="24" customWidth="1"/>
    <col min="15872" max="15872" width="7.5703125" style="24" customWidth="1"/>
    <col min="15873" max="15873" width="6.140625" style="24" customWidth="1"/>
    <col min="15874" max="15874" width="5.7109375" style="24" customWidth="1"/>
    <col min="15875" max="15875" width="11.85546875" style="24" customWidth="1"/>
    <col min="15876" max="15876" width="11.28515625" style="24" customWidth="1"/>
    <col min="15877" max="15877" width="2" style="24" customWidth="1"/>
    <col min="15878" max="15878" width="13" style="24" customWidth="1"/>
    <col min="15879" max="15879" width="9.7109375" style="24" customWidth="1"/>
    <col min="15880" max="15880" width="6.28515625" style="24" customWidth="1"/>
    <col min="15881" max="15881" width="3.140625" style="24"/>
    <col min="15882" max="15882" width="8.85546875" style="24" customWidth="1"/>
    <col min="15883" max="15883" width="4.85546875" style="24" customWidth="1"/>
    <col min="15884" max="15884" width="6.140625" style="24" customWidth="1"/>
    <col min="15885" max="15885" width="7.140625" style="24" customWidth="1"/>
    <col min="15886" max="15886" width="11.85546875" style="24" customWidth="1"/>
    <col min="15887" max="15887" width="12.42578125" style="24" customWidth="1"/>
    <col min="15888" max="15888" width="2.28515625" style="24" customWidth="1"/>
    <col min="15889" max="15889" width="13.7109375" style="24" customWidth="1"/>
    <col min="15890" max="15890" width="8.85546875" style="24" customWidth="1"/>
    <col min="15891" max="16117" width="3.140625" style="24"/>
    <col min="16118" max="16118" width="11.7109375" style="24" customWidth="1"/>
    <col min="16119" max="16119" width="7.85546875" style="24" customWidth="1"/>
    <col min="16120" max="16120" width="2.42578125" style="24" customWidth="1"/>
    <col min="16121" max="16121" width="4.28515625" style="24" customWidth="1"/>
    <col min="16122" max="16122" width="2.28515625" style="24" customWidth="1"/>
    <col min="16123" max="16123" width="11.5703125" style="24" customWidth="1"/>
    <col min="16124" max="16124" width="3.140625" style="24"/>
    <col min="16125" max="16125" width="2.7109375" style="24" customWidth="1"/>
    <col min="16126" max="16126" width="9.28515625" style="24" customWidth="1"/>
    <col min="16127" max="16127" width="8.85546875" style="24" customWidth="1"/>
    <col min="16128" max="16128" width="7.5703125" style="24" customWidth="1"/>
    <col min="16129" max="16129" width="6.140625" style="24" customWidth="1"/>
    <col min="16130" max="16130" width="5.7109375" style="24" customWidth="1"/>
    <col min="16131" max="16131" width="11.85546875" style="24" customWidth="1"/>
    <col min="16132" max="16132" width="11.28515625" style="24" customWidth="1"/>
    <col min="16133" max="16133" width="2" style="24" customWidth="1"/>
    <col min="16134" max="16134" width="13" style="24" customWidth="1"/>
    <col min="16135" max="16135" width="9.7109375" style="24" customWidth="1"/>
    <col min="16136" max="16136" width="6.28515625" style="24" customWidth="1"/>
    <col min="16137" max="16137" width="3.140625" style="24"/>
    <col min="16138" max="16138" width="8.85546875" style="24" customWidth="1"/>
    <col min="16139" max="16139" width="4.85546875" style="24" customWidth="1"/>
    <col min="16140" max="16140" width="6.140625" style="24" customWidth="1"/>
    <col min="16141" max="16141" width="7.140625" style="24" customWidth="1"/>
    <col min="16142" max="16142" width="11.85546875" style="24" customWidth="1"/>
    <col min="16143" max="16143" width="12.42578125" style="24" customWidth="1"/>
    <col min="16144" max="16144" width="2.28515625" style="24" customWidth="1"/>
    <col min="16145" max="16145" width="13.7109375" style="24" customWidth="1"/>
    <col min="16146" max="16146" width="8.85546875" style="24" customWidth="1"/>
    <col min="16147" max="16384" width="3.140625" style="24"/>
  </cols>
  <sheetData>
    <row r="1" spans="1:19" ht="15" customHeight="1">
      <c r="A1" s="24" t="s">
        <v>73</v>
      </c>
      <c r="B1" s="24" t="s">
        <v>58</v>
      </c>
      <c r="C1" s="51" t="s">
        <v>74</v>
      </c>
      <c r="D1" s="318">
        <f>'Cubicle Worksheet (3)'!$K$4</f>
        <v>0</v>
      </c>
      <c r="E1" s="319"/>
      <c r="F1" s="319"/>
      <c r="G1" s="319"/>
      <c r="H1" s="320"/>
      <c r="I1" s="53">
        <f>'Cubicle Worksheet (3)'!$AG$5</f>
        <v>0</v>
      </c>
      <c r="J1" s="25"/>
      <c r="L1" s="286">
        <f>'Cubicle Worksheet (3)'!$K$4</f>
        <v>0</v>
      </c>
      <c r="M1" s="287"/>
      <c r="N1" s="287"/>
      <c r="O1" s="288"/>
      <c r="P1" s="286">
        <f>'Cubicle Worksheet (3)'!$K$4</f>
        <v>0</v>
      </c>
      <c r="Q1" s="287"/>
      <c r="R1" s="287"/>
      <c r="S1" s="288"/>
    </row>
    <row r="2" spans="1:19" ht="15" customHeight="1">
      <c r="C2" s="51" t="s">
        <v>75</v>
      </c>
      <c r="D2" s="327" t="str">
        <f>'Cubicle Worksheet (3)'!$Q16</f>
        <v xml:space="preserve"> </v>
      </c>
      <c r="E2" s="328"/>
      <c r="F2" s="69" t="str">
        <f>IF('Cubicle Worksheet (3)'!R16="W","widths"," ")</f>
        <v xml:space="preserve"> </v>
      </c>
      <c r="G2" s="69" t="s">
        <v>37</v>
      </c>
      <c r="H2" s="68" t="str">
        <f>'Cubicle Worksheet (3)'!$T16</f>
        <v xml:space="preserve"> </v>
      </c>
      <c r="I2" s="53" t="str">
        <f>+IF('Cubicle Worksheet (3)'!$Q$38=1,"Ship",IF('Cubicle Worksheet (3)'!$Q$38=2,"Install",IF('Cubicle Worksheet (3)'!$Q$38=3,"Deliver",IF('Cubicle Worksheet (3)'!$Q$38=4,"Will Call"))))</f>
        <v>Ship</v>
      </c>
      <c r="J2" s="26"/>
      <c r="L2" s="289" t="str">
        <f>$I$2</f>
        <v>Ship</v>
      </c>
      <c r="M2" s="290"/>
      <c r="N2" s="291">
        <f>'Cubicle Worksheet (3)'!$AG$5</f>
        <v>0</v>
      </c>
      <c r="O2" s="292"/>
      <c r="P2" s="289" t="str">
        <f>$I$2</f>
        <v>Ship</v>
      </c>
      <c r="Q2" s="290"/>
      <c r="R2" s="291">
        <f>'Cubicle Worksheet (3)'!$AG$5</f>
        <v>0</v>
      </c>
      <c r="S2" s="292"/>
    </row>
    <row r="3" spans="1:19" ht="15" customHeight="1">
      <c r="C3" s="51" t="s">
        <v>76</v>
      </c>
      <c r="D3" s="67" t="str">
        <f>IF('Cubicle Worksheet (3)'!$U$9=TRUE,$D2,IF('Cubicle Worksheet (3)'!$U$11=TRUE,$D2,IF('Cubicle Worksheet (3)'!$U$10=TRUE,$D2,IF($I5="RR",$D2+4,$D2))))</f>
        <v xml:space="preserve"> </v>
      </c>
      <c r="E3" s="54" t="s">
        <v>37</v>
      </c>
      <c r="F3" s="55" t="str">
        <f>IF('Cubicle Worksheet (3)'!$U$9=TRUE,($H2-$D9)+4,IF('Cubicle Worksheet (3)'!$U$10=TRUE,$H2+7,IF('Cubicle Worksheet (3)'!$B16&gt;0,($H2-$D9)+4," ")))</f>
        <v xml:space="preserve"> </v>
      </c>
      <c r="G3" s="54"/>
      <c r="H3" s="54"/>
      <c r="I3" s="56"/>
      <c r="L3" s="331" t="str">
        <f>$I7</f>
        <v>P3-1</v>
      </c>
      <c r="M3" s="332"/>
      <c r="N3" s="299" t="s">
        <v>145</v>
      </c>
      <c r="O3" s="300"/>
      <c r="P3" s="331" t="str">
        <f>$I7</f>
        <v>P3-1</v>
      </c>
      <c r="Q3" s="332"/>
      <c r="R3" s="299" t="s">
        <v>146</v>
      </c>
      <c r="S3" s="300"/>
    </row>
    <row r="4" spans="1:19" ht="15" customHeight="1">
      <c r="C4" s="57" t="str">
        <f>IF('Cubicle Worksheet (3)'!$AA$10=TRUE,ROUNDUP('Cubicle Worksheet (3)'!$Q16/'Cubicle Worksheet (3)'!$AA$11,1)," ")</f>
        <v xml:space="preserve"> </v>
      </c>
      <c r="D4" s="69" t="str">
        <f>IF('Cubicle Worksheet (3)'!$U$9=TRUE,"width", IF('Cubicle Worksheet (3)'!$U$11=TRUE,"width",IF('Cubicle Worksheet (3)'!$U$10=TRUE,"width",IF('Cubicle Worksheet (3)'!$T16&gt;104,"width"," "))))</f>
        <v>width</v>
      </c>
      <c r="E4" s="54"/>
      <c r="F4" s="55"/>
      <c r="G4" s="54"/>
      <c r="H4" s="54"/>
      <c r="I4" s="56"/>
      <c r="L4" s="333"/>
      <c r="M4" s="334"/>
      <c r="N4" s="301"/>
      <c r="O4" s="302"/>
      <c r="P4" s="333"/>
      <c r="Q4" s="334"/>
      <c r="R4" s="301"/>
      <c r="S4" s="302"/>
    </row>
    <row r="5" spans="1:19" ht="15" customHeight="1" thickBot="1">
      <c r="C5" s="325">
        <f>'Cubicle Worksheet (3)'!$W16</f>
        <v>0</v>
      </c>
      <c r="D5" s="326"/>
      <c r="E5" s="326"/>
      <c r="F5" s="326"/>
      <c r="G5" s="54"/>
      <c r="H5" s="50" t="str">
        <f>IF('Cubicle Worksheet (3)'!$U$9=TRUE,"Panels","Widths")</f>
        <v>Widths</v>
      </c>
      <c r="I5" s="53" t="str">
        <f>IF('Cubicle Worksheet (3)'!$U$9=TRUE,'Cubicle Worksheet (3)'!$O16, IF('Cubicle Worksheet (3)'!$U$11=TRUE,$D2,IF('Cubicle Worksheet (3)'!$AA$10=TRUE,C4,IF('Cubicle Worksheet (3)'!$U$10=TRUE,$D2,IF('Cubicle Worksheet (3)'!$T16&gt;104,$D2,"RR")))))</f>
        <v xml:space="preserve"> </v>
      </c>
      <c r="L5" s="335"/>
      <c r="M5" s="336"/>
      <c r="N5" s="303"/>
      <c r="O5" s="304"/>
      <c r="P5" s="335"/>
      <c r="Q5" s="336"/>
      <c r="R5" s="303"/>
      <c r="S5" s="304"/>
    </row>
    <row r="6" spans="1:19" ht="15" customHeight="1" thickBot="1">
      <c r="C6" s="59"/>
      <c r="D6" s="58"/>
      <c r="E6" s="54"/>
      <c r="F6" s="55"/>
      <c r="G6" s="54"/>
      <c r="H6" s="55"/>
      <c r="I6" s="56"/>
      <c r="L6" s="75"/>
      <c r="M6" s="70"/>
      <c r="N6" s="71"/>
      <c r="O6" s="74"/>
      <c r="P6" s="71"/>
      <c r="Q6" s="72"/>
      <c r="R6" s="73"/>
      <c r="S6" s="70"/>
    </row>
    <row r="7" spans="1:19" ht="15" customHeight="1">
      <c r="C7" s="52" t="s">
        <v>0</v>
      </c>
      <c r="D7" s="318">
        <f>'Cubicle Worksheet (3)'!$A16</f>
        <v>0</v>
      </c>
      <c r="E7" s="319"/>
      <c r="F7" s="319"/>
      <c r="G7" s="319"/>
      <c r="H7" s="320"/>
      <c r="I7" s="337" t="str">
        <f>'Cubicle Worksheet (3)'!$X16</f>
        <v>P3-1</v>
      </c>
      <c r="L7" s="286">
        <f>'Cubicle Worksheet (3)'!$K$4</f>
        <v>0</v>
      </c>
      <c r="M7" s="287"/>
      <c r="N7" s="287"/>
      <c r="O7" s="288"/>
      <c r="P7" s="286">
        <f>'Cubicle Worksheet (3)'!$K$4</f>
        <v>0</v>
      </c>
      <c r="Q7" s="287"/>
      <c r="R7" s="287"/>
      <c r="S7" s="288"/>
    </row>
    <row r="8" spans="1:19" ht="15" customHeight="1">
      <c r="C8" s="51" t="s">
        <v>141</v>
      </c>
      <c r="D8" s="318" t="str">
        <f>IF('Cubicle Worksheet (3)'!$U$9=TRUE,"Double Snaps",IF('Cubicle Worksheet (3)'!$U$11=TRUE,"Snap Tape"," "))</f>
        <v xml:space="preserve"> </v>
      </c>
      <c r="E8" s="319"/>
      <c r="F8" s="320"/>
      <c r="G8" s="54"/>
      <c r="H8" s="55"/>
      <c r="I8" s="338"/>
      <c r="L8" s="289" t="str">
        <f>$I$2</f>
        <v>Ship</v>
      </c>
      <c r="M8" s="290"/>
      <c r="N8" s="291">
        <f>'Cubicle Worksheet (3)'!$AG$5</f>
        <v>0</v>
      </c>
      <c r="O8" s="292"/>
      <c r="P8" s="289" t="str">
        <f>$I$2</f>
        <v>Ship</v>
      </c>
      <c r="Q8" s="290"/>
      <c r="R8" s="291">
        <f>'Cubicle Worksheet (3)'!$AG$5</f>
        <v>0</v>
      </c>
      <c r="S8" s="292"/>
    </row>
    <row r="9" spans="1:19" ht="15" customHeight="1">
      <c r="C9" s="51" t="s">
        <v>131</v>
      </c>
      <c r="D9" s="329" t="str">
        <f>IF('Cubicle Worksheet (3)'!$U$9=TRUE,'Cubicle Worksheet (3)'!$U16-4,'Cubicle Worksheet (3)'!$U16)</f>
        <v xml:space="preserve"> </v>
      </c>
      <c r="E9" s="330"/>
      <c r="F9" s="62"/>
      <c r="G9" s="63"/>
      <c r="H9" s="64"/>
      <c r="I9" s="338"/>
      <c r="J9" s="28"/>
      <c r="L9" s="331" t="str">
        <f>$I7</f>
        <v>P3-1</v>
      </c>
      <c r="M9" s="332"/>
      <c r="N9" s="299" t="s">
        <v>147</v>
      </c>
      <c r="O9" s="300"/>
      <c r="P9" s="331" t="str">
        <f>$I7</f>
        <v>P3-1</v>
      </c>
      <c r="Q9" s="332"/>
      <c r="R9" s="299" t="s">
        <v>148</v>
      </c>
      <c r="S9" s="300"/>
    </row>
    <row r="10" spans="1:19" ht="15" customHeight="1">
      <c r="C10" s="51" t="s">
        <v>29</v>
      </c>
      <c r="D10" s="318">
        <f>'Cubicle Worksheet (3)'!$S$13</f>
        <v>0</v>
      </c>
      <c r="E10" s="319"/>
      <c r="F10" s="319"/>
      <c r="G10" s="319"/>
      <c r="H10" s="320"/>
      <c r="I10" s="317"/>
      <c r="L10" s="333"/>
      <c r="M10" s="334"/>
      <c r="N10" s="301"/>
      <c r="O10" s="302"/>
      <c r="P10" s="333"/>
      <c r="Q10" s="334"/>
      <c r="R10" s="301"/>
      <c r="S10" s="302"/>
    </row>
    <row r="11" spans="1:19" ht="15" customHeight="1" thickBot="1">
      <c r="C11" s="60"/>
      <c r="D11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1" s="61"/>
      <c r="F11" s="61"/>
      <c r="G11" s="65"/>
      <c r="H11" s="65"/>
      <c r="I11" s="66"/>
      <c r="L11" s="335"/>
      <c r="M11" s="336"/>
      <c r="N11" s="303"/>
      <c r="O11" s="304"/>
      <c r="P11" s="335"/>
      <c r="Q11" s="336"/>
      <c r="R11" s="303"/>
      <c r="S11" s="304"/>
    </row>
    <row r="12" spans="1:19" ht="15" customHeight="1"/>
    <row r="13" spans="1:19" ht="15" customHeight="1" thickBot="1"/>
    <row r="14" spans="1:19" ht="15" customHeight="1">
      <c r="A14" s="24" t="s">
        <v>78</v>
      </c>
      <c r="B14" s="24" t="s">
        <v>59</v>
      </c>
      <c r="C14" s="51" t="s">
        <v>74</v>
      </c>
      <c r="D14" s="318">
        <f>'Cubicle Worksheet (3)'!$K$4</f>
        <v>0</v>
      </c>
      <c r="E14" s="319"/>
      <c r="F14" s="319"/>
      <c r="G14" s="319"/>
      <c r="H14" s="320"/>
      <c r="I14" s="53">
        <f>'Cubicle Worksheet (3)'!$AG$5</f>
        <v>0</v>
      </c>
      <c r="J14" s="25"/>
      <c r="L14" s="286">
        <f>'Cubicle Worksheet (3)'!$K$4</f>
        <v>0</v>
      </c>
      <c r="M14" s="287"/>
      <c r="N14" s="287"/>
      <c r="O14" s="288"/>
      <c r="P14" s="286">
        <f>'Cubicle Worksheet (3)'!$K$4</f>
        <v>0</v>
      </c>
      <c r="Q14" s="287"/>
      <c r="R14" s="287"/>
      <c r="S14" s="288"/>
    </row>
    <row r="15" spans="1:19" ht="15" customHeight="1">
      <c r="C15" s="51" t="s">
        <v>75</v>
      </c>
      <c r="D15" s="327" t="str">
        <f>'Cubicle Worksheet (3)'!$Q17</f>
        <v xml:space="preserve"> </v>
      </c>
      <c r="E15" s="328"/>
      <c r="F15" s="69" t="str">
        <f>IF('Cubicle Worksheet (3)'!R17="W","widths"," ")</f>
        <v xml:space="preserve"> </v>
      </c>
      <c r="G15" s="69" t="s">
        <v>37</v>
      </c>
      <c r="H15" s="68" t="str">
        <f>'Cubicle Worksheet (3)'!$T17</f>
        <v xml:space="preserve"> </v>
      </c>
      <c r="I15" s="53" t="str">
        <f>+IF('Cubicle Worksheet (3)'!$Q$38=1,"Ship",IF('Cubicle Worksheet (3)'!$Q$38=2,"Install",IF('Cubicle Worksheet (3)'!$Q$38=3,"Deliver",IF('Cubicle Worksheet (3)'!$Q$38=4,"Will Call"))))</f>
        <v>Ship</v>
      </c>
      <c r="J15" s="26"/>
      <c r="L15" s="289" t="str">
        <f>$I$2</f>
        <v>Ship</v>
      </c>
      <c r="M15" s="290"/>
      <c r="N15" s="291">
        <f>'Cubicle Worksheet (3)'!$AG$5</f>
        <v>0</v>
      </c>
      <c r="O15" s="292"/>
      <c r="P15" s="289" t="str">
        <f>$I$2</f>
        <v>Ship</v>
      </c>
      <c r="Q15" s="290"/>
      <c r="R15" s="291">
        <f>'Cubicle Worksheet (3)'!$AG$5</f>
        <v>0</v>
      </c>
      <c r="S15" s="292"/>
    </row>
    <row r="16" spans="1:19" ht="15" customHeight="1">
      <c r="C16" s="51" t="s">
        <v>76</v>
      </c>
      <c r="D16" s="67" t="str">
        <f>IF('Cubicle Worksheet (3)'!$U$9=TRUE,$D15,IF('Cubicle Worksheet (3)'!$U$11=TRUE,$D15,IF('Cubicle Worksheet (3)'!$U$10=TRUE,$D15,IF($I18="RR",$D15+4,$D15))))</f>
        <v xml:space="preserve"> </v>
      </c>
      <c r="E16" s="54" t="s">
        <v>37</v>
      </c>
      <c r="F16" s="55" t="str">
        <f>IF('Cubicle Worksheet (3)'!$U$9=TRUE,($H15-$D22)+4,IF('Cubicle Worksheet (3)'!$U$10=TRUE,$H15+7,IF('Cubicle Worksheet (3)'!$B17&gt;0,($H15-$D22)+4," ")))</f>
        <v xml:space="preserve"> </v>
      </c>
      <c r="G16" s="54"/>
      <c r="H16" s="54"/>
      <c r="I16" s="56"/>
      <c r="L16" s="331" t="str">
        <f>$I20</f>
        <v>P3-2</v>
      </c>
      <c r="M16" s="332"/>
      <c r="N16" s="299" t="s">
        <v>145</v>
      </c>
      <c r="O16" s="300"/>
      <c r="P16" s="331" t="str">
        <f>$I20</f>
        <v>P3-2</v>
      </c>
      <c r="Q16" s="332"/>
      <c r="R16" s="299" t="s">
        <v>146</v>
      </c>
      <c r="S16" s="300"/>
    </row>
    <row r="17" spans="1:19" ht="15" customHeight="1">
      <c r="C17" s="57" t="str">
        <f>IF('Cubicle Worksheet (3)'!$AA$10=TRUE,ROUNDUP('Cubicle Worksheet (3)'!$Q17/'Cubicle Worksheet (3)'!$AA$11,1)," ")</f>
        <v xml:space="preserve"> </v>
      </c>
      <c r="D17" s="69" t="str">
        <f>IF('Cubicle Worksheet (3)'!$U$9=TRUE,"width", IF('Cubicle Worksheet (3)'!$U$11=TRUE,"width",IF('Cubicle Worksheet (3)'!$U$10=TRUE,"width",IF('Cubicle Worksheet (3)'!$T17&gt;104,"width"," "))))</f>
        <v>width</v>
      </c>
      <c r="E17" s="54"/>
      <c r="F17" s="55"/>
      <c r="G17" s="54"/>
      <c r="H17" s="54"/>
      <c r="I17" s="56"/>
      <c r="L17" s="333"/>
      <c r="M17" s="334"/>
      <c r="N17" s="301"/>
      <c r="O17" s="302"/>
      <c r="P17" s="333"/>
      <c r="Q17" s="334"/>
      <c r="R17" s="301"/>
      <c r="S17" s="302"/>
    </row>
    <row r="18" spans="1:19" ht="15" customHeight="1" thickBot="1">
      <c r="C18" s="325">
        <f>'Cubicle Worksheet (3)'!$W17</f>
        <v>0</v>
      </c>
      <c r="D18" s="326"/>
      <c r="E18" s="326"/>
      <c r="F18" s="326"/>
      <c r="G18" s="54"/>
      <c r="H18" s="50" t="str">
        <f>IF('Cubicle Worksheet (3)'!$U$9=TRUE,"Panels","Widths")</f>
        <v>Widths</v>
      </c>
      <c r="I18" s="53" t="str">
        <f>IF('Cubicle Worksheet (3)'!$U$9=TRUE,'Cubicle Worksheet (3)'!$O29, IF('Cubicle Worksheet (3)'!$U$11=TRUE,$D15,IF('Cubicle Worksheet (3)'!$AA$10=TRUE,C17,IF('Cubicle Worksheet (3)'!$U$10=TRUE,$D15,IF('Cubicle Worksheet (3)'!$T17&gt;104,$D15,"RR")))))</f>
        <v xml:space="preserve"> </v>
      </c>
      <c r="L18" s="335"/>
      <c r="M18" s="336"/>
      <c r="N18" s="303"/>
      <c r="O18" s="304"/>
      <c r="P18" s="335"/>
      <c r="Q18" s="336"/>
      <c r="R18" s="303"/>
      <c r="S18" s="304"/>
    </row>
    <row r="19" spans="1:19" ht="15" customHeight="1" thickBot="1">
      <c r="C19" s="59"/>
      <c r="D19" s="58"/>
      <c r="E19" s="54"/>
      <c r="F19" s="55"/>
      <c r="G19" s="54"/>
      <c r="H19" s="55"/>
      <c r="I19" s="56"/>
      <c r="L19" s="75"/>
      <c r="M19" s="70"/>
      <c r="N19" s="71"/>
      <c r="O19" s="74"/>
      <c r="P19" s="71"/>
      <c r="Q19" s="72"/>
      <c r="R19" s="73"/>
      <c r="S19" s="70"/>
    </row>
    <row r="20" spans="1:19" ht="15" customHeight="1">
      <c r="C20" s="52" t="s">
        <v>0</v>
      </c>
      <c r="D20" s="318">
        <f>'Cubicle Worksheet (3)'!$A17</f>
        <v>0</v>
      </c>
      <c r="E20" s="319"/>
      <c r="F20" s="319"/>
      <c r="G20" s="319"/>
      <c r="H20" s="320"/>
      <c r="I20" s="337" t="str">
        <f>'Cubicle Worksheet (3)'!$X17</f>
        <v>P3-2</v>
      </c>
      <c r="L20" s="286">
        <f>'Cubicle Worksheet (3)'!$K$4</f>
        <v>0</v>
      </c>
      <c r="M20" s="287"/>
      <c r="N20" s="287"/>
      <c r="O20" s="288"/>
      <c r="P20" s="286">
        <f>'Cubicle Worksheet (3)'!$K$4</f>
        <v>0</v>
      </c>
      <c r="Q20" s="287"/>
      <c r="R20" s="287"/>
      <c r="S20" s="288"/>
    </row>
    <row r="21" spans="1:19" ht="15" customHeight="1">
      <c r="C21" s="51" t="s">
        <v>141</v>
      </c>
      <c r="D21" s="318" t="str">
        <f>IF('Cubicle Worksheet (3)'!$U$9=TRUE,"Double Snaps",IF('Cubicle Worksheet (3)'!$U$11=TRUE,"Snap Tape"," "))</f>
        <v xml:space="preserve"> </v>
      </c>
      <c r="E21" s="319"/>
      <c r="F21" s="320"/>
      <c r="G21" s="54"/>
      <c r="H21" s="55"/>
      <c r="I21" s="338"/>
      <c r="L21" s="289" t="str">
        <f>$I$2</f>
        <v>Ship</v>
      </c>
      <c r="M21" s="290"/>
      <c r="N21" s="291">
        <f>'Cubicle Worksheet (3)'!$AG$5</f>
        <v>0</v>
      </c>
      <c r="O21" s="292"/>
      <c r="P21" s="289" t="str">
        <f>$I$2</f>
        <v>Ship</v>
      </c>
      <c r="Q21" s="290"/>
      <c r="R21" s="291">
        <f>'Cubicle Worksheet (3)'!$AG$5</f>
        <v>0</v>
      </c>
      <c r="S21" s="292"/>
    </row>
    <row r="22" spans="1:19" ht="15" customHeight="1">
      <c r="C22" s="51" t="s">
        <v>131</v>
      </c>
      <c r="D22" s="329" t="str">
        <f>IF('Cubicle Worksheet (3)'!$U$9=TRUE,'Cubicle Worksheet (3)'!$U17-4,'Cubicle Worksheet (3)'!$U17)</f>
        <v xml:space="preserve"> </v>
      </c>
      <c r="E22" s="330"/>
      <c r="F22" s="62"/>
      <c r="G22" s="63"/>
      <c r="H22" s="64"/>
      <c r="I22" s="338"/>
      <c r="J22" s="28"/>
      <c r="L22" s="331" t="str">
        <f>$I20</f>
        <v>P3-2</v>
      </c>
      <c r="M22" s="332"/>
      <c r="N22" s="299" t="s">
        <v>147</v>
      </c>
      <c r="O22" s="300"/>
      <c r="P22" s="331" t="str">
        <f>$I20</f>
        <v>P3-2</v>
      </c>
      <c r="Q22" s="332"/>
      <c r="R22" s="299" t="s">
        <v>148</v>
      </c>
      <c r="S22" s="300"/>
    </row>
    <row r="23" spans="1:19" ht="15" customHeight="1">
      <c r="C23" s="51" t="s">
        <v>29</v>
      </c>
      <c r="D23" s="318">
        <f>'Cubicle Worksheet (3)'!$S$13</f>
        <v>0</v>
      </c>
      <c r="E23" s="319"/>
      <c r="F23" s="319"/>
      <c r="G23" s="319"/>
      <c r="H23" s="320"/>
      <c r="I23" s="317"/>
      <c r="L23" s="333"/>
      <c r="M23" s="334"/>
      <c r="N23" s="301"/>
      <c r="O23" s="302"/>
      <c r="P23" s="333"/>
      <c r="Q23" s="334"/>
      <c r="R23" s="301"/>
      <c r="S23" s="302"/>
    </row>
    <row r="24" spans="1:19" ht="15" customHeight="1" thickBot="1">
      <c r="C24" s="60"/>
      <c r="D24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24" s="61"/>
      <c r="F24" s="61"/>
      <c r="G24" s="65"/>
      <c r="H24" s="65"/>
      <c r="I24" s="66"/>
      <c r="L24" s="335"/>
      <c r="M24" s="336"/>
      <c r="N24" s="303"/>
      <c r="O24" s="304"/>
      <c r="P24" s="335"/>
      <c r="Q24" s="336"/>
      <c r="R24" s="303"/>
      <c r="S24" s="304"/>
    </row>
    <row r="25" spans="1:19" ht="15" customHeight="1"/>
    <row r="26" spans="1:19" ht="15" customHeight="1" thickBot="1"/>
    <row r="27" spans="1:19" ht="15" customHeight="1">
      <c r="A27" s="24" t="s">
        <v>79</v>
      </c>
      <c r="B27" s="24" t="s">
        <v>60</v>
      </c>
      <c r="C27" s="51" t="s">
        <v>74</v>
      </c>
      <c r="D27" s="318">
        <f>'Cubicle Worksheet (3)'!$K$4</f>
        <v>0</v>
      </c>
      <c r="E27" s="319"/>
      <c r="F27" s="319"/>
      <c r="G27" s="319"/>
      <c r="H27" s="320"/>
      <c r="I27" s="53">
        <f>'Cubicle Worksheet (3)'!$AG$5</f>
        <v>0</v>
      </c>
      <c r="J27" s="25"/>
      <c r="L27" s="286">
        <f>'Cubicle Worksheet (3)'!$K$4</f>
        <v>0</v>
      </c>
      <c r="M27" s="287"/>
      <c r="N27" s="287"/>
      <c r="O27" s="288"/>
      <c r="P27" s="286">
        <f>'Cubicle Worksheet (3)'!$K$4</f>
        <v>0</v>
      </c>
      <c r="Q27" s="287"/>
      <c r="R27" s="287"/>
      <c r="S27" s="288"/>
    </row>
    <row r="28" spans="1:19" ht="15" customHeight="1">
      <c r="C28" s="51" t="s">
        <v>75</v>
      </c>
      <c r="D28" s="327" t="str">
        <f>'Cubicle Worksheet (3)'!$Q18</f>
        <v xml:space="preserve"> </v>
      </c>
      <c r="E28" s="328"/>
      <c r="F28" s="69" t="str">
        <f>IF('Cubicle Worksheet (3)'!R18="W","widths"," ")</f>
        <v xml:space="preserve"> </v>
      </c>
      <c r="G28" s="69" t="s">
        <v>37</v>
      </c>
      <c r="H28" s="68" t="str">
        <f>'Cubicle Worksheet (3)'!$T18</f>
        <v xml:space="preserve"> </v>
      </c>
      <c r="I28" s="53" t="str">
        <f>+IF('Cubicle Worksheet (3)'!$Q$38=1,"Ship",IF('Cubicle Worksheet (3)'!$Q$38=2,"Install",IF('Cubicle Worksheet (3)'!$Q$38=3,"Deliver",IF('Cubicle Worksheet (3)'!$Q$38=4,"Will Call"))))</f>
        <v>Ship</v>
      </c>
      <c r="J28" s="26"/>
      <c r="L28" s="289" t="str">
        <f>$I$2</f>
        <v>Ship</v>
      </c>
      <c r="M28" s="290"/>
      <c r="N28" s="291">
        <f>'Cubicle Worksheet (3)'!$AG$5</f>
        <v>0</v>
      </c>
      <c r="O28" s="292"/>
      <c r="P28" s="289" t="str">
        <f>$I$2</f>
        <v>Ship</v>
      </c>
      <c r="Q28" s="290"/>
      <c r="R28" s="291">
        <f>'Cubicle Worksheet (3)'!$AG$5</f>
        <v>0</v>
      </c>
      <c r="S28" s="292"/>
    </row>
    <row r="29" spans="1:19" ht="15" customHeight="1">
      <c r="C29" s="51" t="s">
        <v>76</v>
      </c>
      <c r="D29" s="67" t="str">
        <f>IF('Cubicle Worksheet (3)'!$U$9=TRUE,$D28,IF('Cubicle Worksheet (3)'!$U$11=TRUE,$D28,IF('Cubicle Worksheet (3)'!$U$10=TRUE,$D28,IF($I31="RR",$D28+4,$D28))))</f>
        <v xml:space="preserve"> </v>
      </c>
      <c r="E29" s="54" t="s">
        <v>37</v>
      </c>
      <c r="F29" s="55" t="str">
        <f>IF('Cubicle Worksheet (3)'!$U$9=TRUE,($H28-$D35)+4,IF('Cubicle Worksheet (3)'!$U$10=TRUE,$H28+7,IF('Cubicle Worksheet (3)'!$B18&gt;0,($H28-$D35)+4," ")))</f>
        <v xml:space="preserve"> </v>
      </c>
      <c r="G29" s="54"/>
      <c r="H29" s="54"/>
      <c r="I29" s="56"/>
      <c r="L29" s="331" t="str">
        <f>$I33</f>
        <v>P3-3</v>
      </c>
      <c r="M29" s="332"/>
      <c r="N29" s="299" t="s">
        <v>145</v>
      </c>
      <c r="O29" s="300"/>
      <c r="P29" s="331" t="str">
        <f>$I33</f>
        <v>P3-3</v>
      </c>
      <c r="Q29" s="332"/>
      <c r="R29" s="299" t="s">
        <v>146</v>
      </c>
      <c r="S29" s="300"/>
    </row>
    <row r="30" spans="1:19" ht="15" customHeight="1">
      <c r="C30" s="57" t="str">
        <f>IF('Cubicle Worksheet (3)'!$AA$10=TRUE,ROUNDUP('Cubicle Worksheet (3)'!$Q18/'Cubicle Worksheet (3)'!$AA$11,1)," ")</f>
        <v xml:space="preserve"> </v>
      </c>
      <c r="D30" s="69" t="str">
        <f>IF('Cubicle Worksheet (3)'!$U$9=TRUE,"width", IF('Cubicle Worksheet (3)'!$U$11=TRUE,"width",IF('Cubicle Worksheet (3)'!$U$10=TRUE,"width",IF('Cubicle Worksheet (3)'!$T18&gt;104,"width"," "))))</f>
        <v>width</v>
      </c>
      <c r="E30" s="54"/>
      <c r="F30" s="55"/>
      <c r="G30" s="54"/>
      <c r="H30" s="54"/>
      <c r="I30" s="56"/>
      <c r="L30" s="333"/>
      <c r="M30" s="334"/>
      <c r="N30" s="301"/>
      <c r="O30" s="302"/>
      <c r="P30" s="333"/>
      <c r="Q30" s="334"/>
      <c r="R30" s="301"/>
      <c r="S30" s="302"/>
    </row>
    <row r="31" spans="1:19" ht="15" customHeight="1" thickBot="1">
      <c r="C31" s="325">
        <f>'Cubicle Worksheet (3)'!$W18</f>
        <v>0</v>
      </c>
      <c r="D31" s="326"/>
      <c r="E31" s="326"/>
      <c r="F31" s="326"/>
      <c r="G31" s="54"/>
      <c r="H31" s="50" t="str">
        <f>IF('Cubicle Worksheet (3)'!$U$9=TRUE,"Panels","Widths")</f>
        <v>Widths</v>
      </c>
      <c r="I31" s="53" t="str">
        <f>IF('Cubicle Worksheet (3)'!$U$9=TRUE,'Cubicle Worksheet (3)'!$O42, IF('Cubicle Worksheet (3)'!$U$11=TRUE,$D28,IF('Cubicle Worksheet (3)'!$AA$10=TRUE,C30,IF('Cubicle Worksheet (3)'!$U$10=TRUE,$D28,IF('Cubicle Worksheet (3)'!$T18&gt;104,$D28,"RR")))))</f>
        <v xml:space="preserve"> </v>
      </c>
      <c r="L31" s="335"/>
      <c r="M31" s="336"/>
      <c r="N31" s="303"/>
      <c r="O31" s="304"/>
      <c r="P31" s="335"/>
      <c r="Q31" s="336"/>
      <c r="R31" s="303"/>
      <c r="S31" s="304"/>
    </row>
    <row r="32" spans="1:19" ht="15" customHeight="1" thickBot="1">
      <c r="C32" s="59"/>
      <c r="D32" s="58"/>
      <c r="E32" s="54"/>
      <c r="F32" s="55"/>
      <c r="G32" s="54"/>
      <c r="H32" s="55"/>
      <c r="I32" s="56"/>
      <c r="L32" s="75"/>
      <c r="M32" s="70"/>
      <c r="N32" s="71"/>
      <c r="O32" s="74"/>
      <c r="P32" s="71"/>
      <c r="Q32" s="72"/>
      <c r="R32" s="73"/>
      <c r="S32" s="70"/>
    </row>
    <row r="33" spans="1:19" ht="15" customHeight="1">
      <c r="C33" s="52" t="s">
        <v>0</v>
      </c>
      <c r="D33" s="318">
        <f>'Cubicle Worksheet (3)'!$A18</f>
        <v>0</v>
      </c>
      <c r="E33" s="319"/>
      <c r="F33" s="319"/>
      <c r="G33" s="319"/>
      <c r="H33" s="320"/>
      <c r="I33" s="337" t="str">
        <f>'Cubicle Worksheet (3)'!$X18</f>
        <v>P3-3</v>
      </c>
      <c r="L33" s="286">
        <f>'Cubicle Worksheet (3)'!$K$4</f>
        <v>0</v>
      </c>
      <c r="M33" s="287"/>
      <c r="N33" s="287"/>
      <c r="O33" s="288"/>
      <c r="P33" s="286">
        <f>'Cubicle Worksheet (3)'!$K$4</f>
        <v>0</v>
      </c>
      <c r="Q33" s="287"/>
      <c r="R33" s="287"/>
      <c r="S33" s="288"/>
    </row>
    <row r="34" spans="1:19" ht="15" customHeight="1">
      <c r="C34" s="51" t="s">
        <v>141</v>
      </c>
      <c r="D34" s="318" t="str">
        <f>IF('Cubicle Worksheet (3)'!$U$9=TRUE,"Double Snaps",IF('Cubicle Worksheet (3)'!$U$11=TRUE,"Snap Tape"," "))</f>
        <v xml:space="preserve"> </v>
      </c>
      <c r="E34" s="319"/>
      <c r="F34" s="320"/>
      <c r="G34" s="54"/>
      <c r="H34" s="55"/>
      <c r="I34" s="338"/>
      <c r="L34" s="289" t="str">
        <f>$I$2</f>
        <v>Ship</v>
      </c>
      <c r="M34" s="290"/>
      <c r="N34" s="291">
        <f>'Cubicle Worksheet (3)'!$AG$5</f>
        <v>0</v>
      </c>
      <c r="O34" s="292"/>
      <c r="P34" s="289" t="str">
        <f>$I$2</f>
        <v>Ship</v>
      </c>
      <c r="Q34" s="290"/>
      <c r="R34" s="291">
        <f>'Cubicle Worksheet (3)'!$AG$5</f>
        <v>0</v>
      </c>
      <c r="S34" s="292"/>
    </row>
    <row r="35" spans="1:19" ht="15" customHeight="1">
      <c r="C35" s="51" t="s">
        <v>131</v>
      </c>
      <c r="D35" s="329" t="str">
        <f>IF('Cubicle Worksheet (3)'!$U$9=TRUE,'Cubicle Worksheet (3)'!$U18-4,'Cubicle Worksheet (3)'!$U18)</f>
        <v xml:space="preserve"> </v>
      </c>
      <c r="E35" s="330"/>
      <c r="F35" s="62"/>
      <c r="G35" s="63"/>
      <c r="H35" s="64"/>
      <c r="I35" s="338"/>
      <c r="J35" s="28"/>
      <c r="L35" s="331" t="str">
        <f>$I33</f>
        <v>P3-3</v>
      </c>
      <c r="M35" s="332"/>
      <c r="N35" s="299" t="s">
        <v>147</v>
      </c>
      <c r="O35" s="300"/>
      <c r="P35" s="331" t="str">
        <f>$I33</f>
        <v>P3-3</v>
      </c>
      <c r="Q35" s="332"/>
      <c r="R35" s="299" t="s">
        <v>148</v>
      </c>
      <c r="S35" s="300"/>
    </row>
    <row r="36" spans="1:19" ht="15" customHeight="1">
      <c r="C36" s="51" t="s">
        <v>29</v>
      </c>
      <c r="D36" s="318">
        <f>'Cubicle Worksheet (3)'!$S$13</f>
        <v>0</v>
      </c>
      <c r="E36" s="319"/>
      <c r="F36" s="319"/>
      <c r="G36" s="319"/>
      <c r="H36" s="320"/>
      <c r="I36" s="317"/>
      <c r="L36" s="333"/>
      <c r="M36" s="334"/>
      <c r="N36" s="301"/>
      <c r="O36" s="302"/>
      <c r="P36" s="333"/>
      <c r="Q36" s="334"/>
      <c r="R36" s="301"/>
      <c r="S36" s="302"/>
    </row>
    <row r="37" spans="1:19" ht="15" customHeight="1" thickBot="1">
      <c r="C37" s="60"/>
      <c r="D37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37" s="61"/>
      <c r="F37" s="61"/>
      <c r="G37" s="65"/>
      <c r="H37" s="65"/>
      <c r="I37" s="66"/>
      <c r="L37" s="335"/>
      <c r="M37" s="336"/>
      <c r="N37" s="303"/>
      <c r="O37" s="304"/>
      <c r="P37" s="335"/>
      <c r="Q37" s="336"/>
      <c r="R37" s="303"/>
      <c r="S37" s="304"/>
    </row>
    <row r="38" spans="1:19" ht="15" customHeight="1" thickBot="1"/>
    <row r="39" spans="1:19" ht="15" customHeight="1">
      <c r="A39" s="24" t="s">
        <v>80</v>
      </c>
      <c r="B39" s="24" t="s">
        <v>61</v>
      </c>
      <c r="C39" s="51" t="s">
        <v>74</v>
      </c>
      <c r="D39" s="318">
        <f>'Cubicle Worksheet (3)'!$K$4</f>
        <v>0</v>
      </c>
      <c r="E39" s="319"/>
      <c r="F39" s="319"/>
      <c r="G39" s="319"/>
      <c r="H39" s="320"/>
      <c r="I39" s="53">
        <f>'Cubicle Worksheet (3)'!$AG$5</f>
        <v>0</v>
      </c>
      <c r="J39" s="25"/>
      <c r="L39" s="286">
        <f>'Cubicle Worksheet (3)'!$K$4</f>
        <v>0</v>
      </c>
      <c r="M39" s="287"/>
      <c r="N39" s="287"/>
      <c r="O39" s="288"/>
      <c r="P39" s="286">
        <f>'Cubicle Worksheet (3)'!$K$4</f>
        <v>0</v>
      </c>
      <c r="Q39" s="287"/>
      <c r="R39" s="287"/>
      <c r="S39" s="288"/>
    </row>
    <row r="40" spans="1:19" ht="15" customHeight="1">
      <c r="C40" s="51" t="s">
        <v>75</v>
      </c>
      <c r="D40" s="327" t="str">
        <f>'Cubicle Worksheet (3)'!$Q19</f>
        <v xml:space="preserve"> </v>
      </c>
      <c r="E40" s="328"/>
      <c r="F40" s="69" t="str">
        <f>IF('Cubicle Worksheet (3)'!R19="W","widths"," ")</f>
        <v xml:space="preserve"> </v>
      </c>
      <c r="G40" s="69" t="s">
        <v>37</v>
      </c>
      <c r="H40" s="68" t="str">
        <f>'Cubicle Worksheet (3)'!$T19</f>
        <v xml:space="preserve"> </v>
      </c>
      <c r="I40" s="53" t="str">
        <f>+IF('Cubicle Worksheet (3)'!$Q$38=1,"Ship",IF('Cubicle Worksheet (3)'!$Q$38=2,"Install",IF('Cubicle Worksheet (3)'!$Q$38=3,"Deliver",IF('Cubicle Worksheet (3)'!$Q$38=4,"Will Call"))))</f>
        <v>Ship</v>
      </c>
      <c r="J40" s="26"/>
      <c r="L40" s="289" t="str">
        <f>$I$2</f>
        <v>Ship</v>
      </c>
      <c r="M40" s="290"/>
      <c r="N40" s="291">
        <f>'Cubicle Worksheet (3)'!$AG$5</f>
        <v>0</v>
      </c>
      <c r="O40" s="292"/>
      <c r="P40" s="289" t="str">
        <f>$I$2</f>
        <v>Ship</v>
      </c>
      <c r="Q40" s="290"/>
      <c r="R40" s="291">
        <f>'Cubicle Worksheet (3)'!$AG$5</f>
        <v>0</v>
      </c>
      <c r="S40" s="292"/>
    </row>
    <row r="41" spans="1:19" ht="15" customHeight="1">
      <c r="C41" s="51" t="s">
        <v>76</v>
      </c>
      <c r="D41" s="67" t="str">
        <f>IF('Cubicle Worksheet (3)'!$U$9=TRUE,$D40,IF('Cubicle Worksheet (3)'!$U$11=TRUE,$D40,IF('Cubicle Worksheet (3)'!$U$10=TRUE,$D40,IF($I43="RR",$D40+4,$D40))))</f>
        <v xml:space="preserve"> </v>
      </c>
      <c r="E41" s="54" t="s">
        <v>37</v>
      </c>
      <c r="F41" s="55" t="str">
        <f>IF('Cubicle Worksheet (3)'!$U$9=TRUE,($H40-$D47)+4,IF('Cubicle Worksheet (3)'!$U$10=TRUE,$H40+7,IF('Cubicle Worksheet (3)'!$B19&gt;0,($H40-$D47)+4," ")))</f>
        <v xml:space="preserve"> </v>
      </c>
      <c r="G41" s="54"/>
      <c r="H41" s="54"/>
      <c r="I41" s="56"/>
      <c r="L41" s="331" t="str">
        <f>$I45</f>
        <v>P3-4</v>
      </c>
      <c r="M41" s="332"/>
      <c r="N41" s="299" t="s">
        <v>145</v>
      </c>
      <c r="O41" s="300"/>
      <c r="P41" s="331" t="str">
        <f>$I45</f>
        <v>P3-4</v>
      </c>
      <c r="Q41" s="332"/>
      <c r="R41" s="299" t="s">
        <v>146</v>
      </c>
      <c r="S41" s="300"/>
    </row>
    <row r="42" spans="1:19" ht="15" customHeight="1">
      <c r="C42" s="57" t="str">
        <f>IF('Cubicle Worksheet (3)'!$AA$10=TRUE,ROUNDUP('Cubicle Worksheet (3)'!$Q19/'Cubicle Worksheet (3)'!$AA$11,1)," ")</f>
        <v xml:space="preserve"> </v>
      </c>
      <c r="D42" s="69" t="str">
        <f>IF('Cubicle Worksheet (3)'!$U$9=TRUE,"width", IF('Cubicle Worksheet (3)'!$U$11=TRUE,"width",IF('Cubicle Worksheet (3)'!$U$10=TRUE,"width",IF('Cubicle Worksheet (3)'!$T19&gt;104,"width"," "))))</f>
        <v>width</v>
      </c>
      <c r="E42" s="54"/>
      <c r="F42" s="55"/>
      <c r="G42" s="54"/>
      <c r="H42" s="54"/>
      <c r="I42" s="56"/>
      <c r="L42" s="333"/>
      <c r="M42" s="334"/>
      <c r="N42" s="301"/>
      <c r="O42" s="302"/>
      <c r="P42" s="333"/>
      <c r="Q42" s="334"/>
      <c r="R42" s="301"/>
      <c r="S42" s="302"/>
    </row>
    <row r="43" spans="1:19" ht="15" customHeight="1" thickBot="1">
      <c r="C43" s="325">
        <f>'Cubicle Worksheet (3)'!$W19</f>
        <v>0</v>
      </c>
      <c r="D43" s="326"/>
      <c r="E43" s="326"/>
      <c r="F43" s="326"/>
      <c r="G43" s="54"/>
      <c r="H43" s="50" t="str">
        <f>IF('Cubicle Worksheet (3)'!$U$9=TRUE,"Panels","Widths")</f>
        <v>Widths</v>
      </c>
      <c r="I43" s="53" t="str">
        <f>IF('Cubicle Worksheet (3)'!$U$9=TRUE,'Cubicle Worksheet (3)'!$O54, IF('Cubicle Worksheet (3)'!$U$11=TRUE,$D40,IF('Cubicle Worksheet (3)'!$AA$10=TRUE,C42,IF('Cubicle Worksheet (3)'!$U$10=TRUE,$D40,IF('Cubicle Worksheet (3)'!$T19&gt;104,$D40,"RR")))))</f>
        <v xml:space="preserve"> </v>
      </c>
      <c r="L43" s="335"/>
      <c r="M43" s="336"/>
      <c r="N43" s="303"/>
      <c r="O43" s="304"/>
      <c r="P43" s="335"/>
      <c r="Q43" s="336"/>
      <c r="R43" s="303"/>
      <c r="S43" s="304"/>
    </row>
    <row r="44" spans="1:19" ht="15" customHeight="1" thickBot="1">
      <c r="C44" s="59"/>
      <c r="D44" s="58"/>
      <c r="E44" s="54"/>
      <c r="F44" s="55"/>
      <c r="G44" s="54"/>
      <c r="H44" s="55"/>
      <c r="I44" s="56"/>
      <c r="L44" s="75"/>
      <c r="M44" s="70"/>
      <c r="N44" s="71"/>
      <c r="O44" s="74"/>
      <c r="P44" s="71"/>
      <c r="Q44" s="72"/>
      <c r="R44" s="73"/>
      <c r="S44" s="70"/>
    </row>
    <row r="45" spans="1:19" ht="15" customHeight="1">
      <c r="C45" s="52" t="s">
        <v>0</v>
      </c>
      <c r="D45" s="318">
        <f>'Cubicle Worksheet (3)'!$A19</f>
        <v>0</v>
      </c>
      <c r="E45" s="319"/>
      <c r="F45" s="319"/>
      <c r="G45" s="319"/>
      <c r="H45" s="320"/>
      <c r="I45" s="337" t="str">
        <f>'Cubicle Worksheet (3)'!$X19</f>
        <v>P3-4</v>
      </c>
      <c r="L45" s="286">
        <f>'Cubicle Worksheet (3)'!$K$4</f>
        <v>0</v>
      </c>
      <c r="M45" s="287"/>
      <c r="N45" s="287"/>
      <c r="O45" s="288"/>
      <c r="P45" s="286">
        <f>'Cubicle Worksheet (3)'!$K$4</f>
        <v>0</v>
      </c>
      <c r="Q45" s="287"/>
      <c r="R45" s="287"/>
      <c r="S45" s="288"/>
    </row>
    <row r="46" spans="1:19" ht="15" customHeight="1">
      <c r="C46" s="51" t="s">
        <v>141</v>
      </c>
      <c r="D46" s="318" t="str">
        <f>IF('Cubicle Worksheet (3)'!$U$9=TRUE,"Double Snaps",IF('Cubicle Worksheet (3)'!$U$11=TRUE,"Snap Tape"," "))</f>
        <v xml:space="preserve"> </v>
      </c>
      <c r="E46" s="319"/>
      <c r="F46" s="320"/>
      <c r="G46" s="54"/>
      <c r="H46" s="55"/>
      <c r="I46" s="338"/>
      <c r="L46" s="289" t="str">
        <f>$I$2</f>
        <v>Ship</v>
      </c>
      <c r="M46" s="290"/>
      <c r="N46" s="291">
        <f>'Cubicle Worksheet (3)'!$AG$5</f>
        <v>0</v>
      </c>
      <c r="O46" s="292"/>
      <c r="P46" s="289" t="str">
        <f>$I$2</f>
        <v>Ship</v>
      </c>
      <c r="Q46" s="290"/>
      <c r="R46" s="291">
        <f>'Cubicle Worksheet (3)'!$AG$5</f>
        <v>0</v>
      </c>
      <c r="S46" s="292"/>
    </row>
    <row r="47" spans="1:19" ht="15" customHeight="1">
      <c r="C47" s="51" t="s">
        <v>131</v>
      </c>
      <c r="D47" s="329" t="str">
        <f>IF('Cubicle Worksheet (3)'!$U$9=TRUE,'Cubicle Worksheet (3)'!$U19-4,'Cubicle Worksheet (3)'!$U19)</f>
        <v xml:space="preserve"> </v>
      </c>
      <c r="E47" s="330"/>
      <c r="F47" s="62"/>
      <c r="G47" s="63"/>
      <c r="H47" s="64"/>
      <c r="I47" s="338"/>
      <c r="J47" s="28"/>
      <c r="L47" s="331" t="str">
        <f>$I45</f>
        <v>P3-4</v>
      </c>
      <c r="M47" s="332"/>
      <c r="N47" s="299" t="s">
        <v>147</v>
      </c>
      <c r="O47" s="300"/>
      <c r="P47" s="331" t="str">
        <f>$I45</f>
        <v>P3-4</v>
      </c>
      <c r="Q47" s="332"/>
      <c r="R47" s="299" t="s">
        <v>148</v>
      </c>
      <c r="S47" s="300"/>
    </row>
    <row r="48" spans="1:19" ht="15" customHeight="1">
      <c r="C48" s="51" t="s">
        <v>29</v>
      </c>
      <c r="D48" s="318">
        <f>'Cubicle Worksheet (3)'!$S$13</f>
        <v>0</v>
      </c>
      <c r="E48" s="319"/>
      <c r="F48" s="319"/>
      <c r="G48" s="319"/>
      <c r="H48" s="320"/>
      <c r="I48" s="317"/>
      <c r="L48" s="333"/>
      <c r="M48" s="334"/>
      <c r="N48" s="301"/>
      <c r="O48" s="302"/>
      <c r="P48" s="333"/>
      <c r="Q48" s="334"/>
      <c r="R48" s="301"/>
      <c r="S48" s="302"/>
    </row>
    <row r="49" spans="1:19" ht="15" customHeight="1" thickBot="1">
      <c r="C49" s="60"/>
      <c r="D49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49" s="61"/>
      <c r="F49" s="61"/>
      <c r="G49" s="65"/>
      <c r="H49" s="65"/>
      <c r="I49" s="66"/>
      <c r="L49" s="335"/>
      <c r="M49" s="336"/>
      <c r="N49" s="303"/>
      <c r="O49" s="304"/>
      <c r="P49" s="335"/>
      <c r="Q49" s="336"/>
      <c r="R49" s="303"/>
      <c r="S49" s="304"/>
    </row>
    <row r="50" spans="1:19" ht="15" customHeight="1">
      <c r="C50" s="58"/>
      <c r="D50" s="80"/>
      <c r="E50" s="55"/>
      <c r="F50" s="55"/>
      <c r="G50" s="58"/>
      <c r="H50" s="58"/>
      <c r="I50" s="58"/>
      <c r="L50" s="81"/>
      <c r="M50" s="81"/>
      <c r="N50" s="76"/>
      <c r="O50" s="76"/>
      <c r="P50" s="81"/>
      <c r="Q50" s="81"/>
      <c r="R50" s="76"/>
      <c r="S50" s="76"/>
    </row>
    <row r="51" spans="1:19" ht="15" customHeight="1" thickBot="1"/>
    <row r="52" spans="1:19" ht="15" customHeight="1">
      <c r="A52" s="24" t="s">
        <v>81</v>
      </c>
      <c r="B52" s="24" t="s">
        <v>62</v>
      </c>
      <c r="C52" s="51" t="s">
        <v>74</v>
      </c>
      <c r="D52" s="318">
        <f>'Cubicle Worksheet (3)'!$K$4</f>
        <v>0</v>
      </c>
      <c r="E52" s="319"/>
      <c r="F52" s="319"/>
      <c r="G52" s="319"/>
      <c r="H52" s="320"/>
      <c r="I52" s="53">
        <f>'Cubicle Worksheet (3)'!$AG$5</f>
        <v>0</v>
      </c>
      <c r="J52" s="25"/>
      <c r="L52" s="286">
        <f>'Cubicle Worksheet (3)'!$K$4</f>
        <v>0</v>
      </c>
      <c r="M52" s="287"/>
      <c r="N52" s="287"/>
      <c r="O52" s="288"/>
      <c r="P52" s="286">
        <f>'Cubicle Worksheet (3)'!$K$4</f>
        <v>0</v>
      </c>
      <c r="Q52" s="287"/>
      <c r="R52" s="287"/>
      <c r="S52" s="288"/>
    </row>
    <row r="53" spans="1:19" ht="15" customHeight="1">
      <c r="C53" s="51" t="s">
        <v>75</v>
      </c>
      <c r="D53" s="327" t="str">
        <f>'Cubicle Worksheet (3)'!$Q20</f>
        <v xml:space="preserve"> </v>
      </c>
      <c r="E53" s="328"/>
      <c r="F53" s="69" t="str">
        <f>IF('Cubicle Worksheet (3)'!R20="W","widths"," ")</f>
        <v xml:space="preserve"> </v>
      </c>
      <c r="G53" s="69" t="s">
        <v>37</v>
      </c>
      <c r="H53" s="68" t="str">
        <f>'Cubicle Worksheet (3)'!$T20</f>
        <v xml:space="preserve"> </v>
      </c>
      <c r="I53" s="53" t="str">
        <f>+IF('Cubicle Worksheet (3)'!$Q$38=1,"Ship",IF('Cubicle Worksheet (3)'!$Q$38=2,"Install",IF('Cubicle Worksheet (3)'!$Q$38=3,"Deliver",IF('Cubicle Worksheet (3)'!$Q$38=4,"Will Call"))))</f>
        <v>Ship</v>
      </c>
      <c r="J53" s="26"/>
      <c r="L53" s="289" t="str">
        <f>$I$2</f>
        <v>Ship</v>
      </c>
      <c r="M53" s="290"/>
      <c r="N53" s="291">
        <f>'Cubicle Worksheet (3)'!$AG$5</f>
        <v>0</v>
      </c>
      <c r="O53" s="292"/>
      <c r="P53" s="289" t="str">
        <f>$I$2</f>
        <v>Ship</v>
      </c>
      <c r="Q53" s="290"/>
      <c r="R53" s="291">
        <f>'Cubicle Worksheet (3)'!$AG$5</f>
        <v>0</v>
      </c>
      <c r="S53" s="292"/>
    </row>
    <row r="54" spans="1:19" ht="15" customHeight="1">
      <c r="C54" s="51" t="s">
        <v>76</v>
      </c>
      <c r="D54" s="67" t="str">
        <f>IF('Cubicle Worksheet (3)'!$U$9=TRUE,$D53,IF('Cubicle Worksheet (3)'!$U$11=TRUE,$D53,IF('Cubicle Worksheet (3)'!$U$10=TRUE,$D53,IF($I56="RR",$D53+4,$D53))))</f>
        <v xml:space="preserve"> </v>
      </c>
      <c r="E54" s="54" t="s">
        <v>37</v>
      </c>
      <c r="F54" s="55" t="str">
        <f>IF('Cubicle Worksheet (3)'!$U$9=TRUE,($H53-$D60)+4,IF('Cubicle Worksheet (3)'!$U$10=TRUE,$H53+7,IF('Cubicle Worksheet (3)'!$B20&gt;0,($H53-$D60)+4," ")))</f>
        <v xml:space="preserve"> </v>
      </c>
      <c r="G54" s="54"/>
      <c r="H54" s="54"/>
      <c r="I54" s="56"/>
      <c r="L54" s="331" t="str">
        <f>$I58</f>
        <v>P3-5</v>
      </c>
      <c r="M54" s="332"/>
      <c r="N54" s="299" t="s">
        <v>145</v>
      </c>
      <c r="O54" s="300"/>
      <c r="P54" s="331" t="str">
        <f>$I58</f>
        <v>P3-5</v>
      </c>
      <c r="Q54" s="332"/>
      <c r="R54" s="299" t="s">
        <v>146</v>
      </c>
      <c r="S54" s="300"/>
    </row>
    <row r="55" spans="1:19" ht="15" customHeight="1">
      <c r="C55" s="57" t="str">
        <f>IF('Cubicle Worksheet (3)'!$AA$10=TRUE,ROUNDUP('Cubicle Worksheet (3)'!$Q20/'Cubicle Worksheet (3)'!$AA$11,1)," ")</f>
        <v xml:space="preserve"> </v>
      </c>
      <c r="D55" s="69" t="str">
        <f>IF('Cubicle Worksheet (3)'!$U$9=TRUE,"width", IF('Cubicle Worksheet (3)'!$U$11=TRUE,"width",IF('Cubicle Worksheet (3)'!$U$10=TRUE,"width",IF('Cubicle Worksheet (3)'!$T20&gt;104,"width"," "))))</f>
        <v>width</v>
      </c>
      <c r="E55" s="54"/>
      <c r="F55" s="55"/>
      <c r="G55" s="54"/>
      <c r="H55" s="54"/>
      <c r="I55" s="56"/>
      <c r="L55" s="333"/>
      <c r="M55" s="334"/>
      <c r="N55" s="301"/>
      <c r="O55" s="302"/>
      <c r="P55" s="333"/>
      <c r="Q55" s="334"/>
      <c r="R55" s="301"/>
      <c r="S55" s="302"/>
    </row>
    <row r="56" spans="1:19" ht="15" customHeight="1" thickBot="1">
      <c r="C56" s="325">
        <f>'Cubicle Worksheet (3)'!$W20</f>
        <v>0</v>
      </c>
      <c r="D56" s="326"/>
      <c r="E56" s="326"/>
      <c r="F56" s="326"/>
      <c r="G56" s="54"/>
      <c r="H56" s="50" t="str">
        <f>IF('Cubicle Worksheet (3)'!$U$9=TRUE,"Panels","Widths")</f>
        <v>Widths</v>
      </c>
      <c r="I56" s="53" t="str">
        <f>IF('Cubicle Worksheet (3)'!$U$9=TRUE,'Cubicle Worksheet (3)'!$O67, IF('Cubicle Worksheet (3)'!$U$11=TRUE,$D53,IF('Cubicle Worksheet (3)'!$AA$10=TRUE,C55,IF('Cubicle Worksheet (3)'!$U$10=TRUE,$D53,IF('Cubicle Worksheet (3)'!$T20&gt;104,$D53,"RR")))))</f>
        <v xml:space="preserve"> </v>
      </c>
      <c r="L56" s="335"/>
      <c r="M56" s="336"/>
      <c r="N56" s="303"/>
      <c r="O56" s="304"/>
      <c r="P56" s="335"/>
      <c r="Q56" s="336"/>
      <c r="R56" s="303"/>
      <c r="S56" s="304"/>
    </row>
    <row r="57" spans="1:19" ht="15" customHeight="1" thickBot="1">
      <c r="C57" s="59"/>
      <c r="D57" s="58"/>
      <c r="E57" s="54"/>
      <c r="F57" s="55"/>
      <c r="G57" s="54"/>
      <c r="H57" s="55"/>
      <c r="I57" s="56"/>
      <c r="L57" s="75"/>
      <c r="M57" s="70"/>
      <c r="N57" s="71"/>
      <c r="O57" s="74"/>
      <c r="P57" s="71"/>
      <c r="Q57" s="72"/>
      <c r="R57" s="73"/>
      <c r="S57" s="70"/>
    </row>
    <row r="58" spans="1:19" ht="15" customHeight="1">
      <c r="C58" s="52" t="s">
        <v>0</v>
      </c>
      <c r="D58" s="318">
        <f>'Cubicle Worksheet (3)'!$A20</f>
        <v>0</v>
      </c>
      <c r="E58" s="319"/>
      <c r="F58" s="319"/>
      <c r="G58" s="319"/>
      <c r="H58" s="320"/>
      <c r="I58" s="337" t="str">
        <f>'Cubicle Worksheet (3)'!$X20</f>
        <v>P3-5</v>
      </c>
      <c r="L58" s="286">
        <f>'Cubicle Worksheet (3)'!$K$4</f>
        <v>0</v>
      </c>
      <c r="M58" s="287"/>
      <c r="N58" s="287"/>
      <c r="O58" s="288"/>
      <c r="P58" s="286">
        <f>'Cubicle Worksheet (3)'!$K$4</f>
        <v>0</v>
      </c>
      <c r="Q58" s="287"/>
      <c r="R58" s="287"/>
      <c r="S58" s="288"/>
    </row>
    <row r="59" spans="1:19" ht="15" customHeight="1">
      <c r="C59" s="51" t="s">
        <v>141</v>
      </c>
      <c r="D59" s="318" t="str">
        <f>IF('Cubicle Worksheet (3)'!$U$9=TRUE,"Double Snaps",IF('Cubicle Worksheet (3)'!$U$11=TRUE,"Snap Tape"," "))</f>
        <v xml:space="preserve"> </v>
      </c>
      <c r="E59" s="319"/>
      <c r="F59" s="320"/>
      <c r="G59" s="54"/>
      <c r="H59" s="55"/>
      <c r="I59" s="338"/>
      <c r="L59" s="289" t="str">
        <f>$I$2</f>
        <v>Ship</v>
      </c>
      <c r="M59" s="290"/>
      <c r="N59" s="291">
        <f>'Cubicle Worksheet (3)'!$AG$5</f>
        <v>0</v>
      </c>
      <c r="O59" s="292"/>
      <c r="P59" s="289" t="str">
        <f>$I$2</f>
        <v>Ship</v>
      </c>
      <c r="Q59" s="290"/>
      <c r="R59" s="291">
        <f>'Cubicle Worksheet (3)'!$AG$5</f>
        <v>0</v>
      </c>
      <c r="S59" s="292"/>
    </row>
    <row r="60" spans="1:19" ht="15" customHeight="1">
      <c r="C60" s="51" t="s">
        <v>131</v>
      </c>
      <c r="D60" s="329" t="str">
        <f>IF('Cubicle Worksheet (3)'!$U$9=TRUE,'Cubicle Worksheet (3)'!$U20-4,'Cubicle Worksheet (3)'!$U20)</f>
        <v xml:space="preserve"> </v>
      </c>
      <c r="E60" s="330"/>
      <c r="F60" s="62"/>
      <c r="G60" s="63"/>
      <c r="H60" s="64"/>
      <c r="I60" s="338"/>
      <c r="J60" s="28"/>
      <c r="L60" s="331" t="str">
        <f>$I58</f>
        <v>P3-5</v>
      </c>
      <c r="M60" s="332"/>
      <c r="N60" s="299" t="s">
        <v>147</v>
      </c>
      <c r="O60" s="300"/>
      <c r="P60" s="331" t="str">
        <f>$I58</f>
        <v>P3-5</v>
      </c>
      <c r="Q60" s="332"/>
      <c r="R60" s="299" t="s">
        <v>148</v>
      </c>
      <c r="S60" s="300"/>
    </row>
    <row r="61" spans="1:19" ht="15" customHeight="1">
      <c r="C61" s="51" t="s">
        <v>29</v>
      </c>
      <c r="D61" s="318">
        <f>'Cubicle Worksheet (3)'!$S$13</f>
        <v>0</v>
      </c>
      <c r="E61" s="319"/>
      <c r="F61" s="319"/>
      <c r="G61" s="319"/>
      <c r="H61" s="320"/>
      <c r="I61" s="317"/>
      <c r="L61" s="333"/>
      <c r="M61" s="334"/>
      <c r="N61" s="301"/>
      <c r="O61" s="302"/>
      <c r="P61" s="333"/>
      <c r="Q61" s="334"/>
      <c r="R61" s="301"/>
      <c r="S61" s="302"/>
    </row>
    <row r="62" spans="1:19" ht="15" customHeight="1" thickBot="1">
      <c r="C62" s="60"/>
      <c r="D62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62" s="61"/>
      <c r="F62" s="61"/>
      <c r="G62" s="65"/>
      <c r="H62" s="65"/>
      <c r="I62" s="66"/>
      <c r="L62" s="335"/>
      <c r="M62" s="336"/>
      <c r="N62" s="303"/>
      <c r="O62" s="304"/>
      <c r="P62" s="335"/>
      <c r="Q62" s="336"/>
      <c r="R62" s="303"/>
      <c r="S62" s="304"/>
    </row>
    <row r="63" spans="1:19" ht="15" customHeight="1">
      <c r="O63" s="30" t="s">
        <v>77</v>
      </c>
    </row>
    <row r="64" spans="1:19" ht="15" customHeight="1" thickBot="1"/>
    <row r="65" spans="1:19" ht="15" customHeight="1">
      <c r="A65" s="24" t="s">
        <v>82</v>
      </c>
      <c r="B65" s="24" t="s">
        <v>63</v>
      </c>
      <c r="C65" s="51" t="s">
        <v>74</v>
      </c>
      <c r="D65" s="318">
        <f>'Cubicle Worksheet (3)'!$K$4</f>
        <v>0</v>
      </c>
      <c r="E65" s="319"/>
      <c r="F65" s="319"/>
      <c r="G65" s="319"/>
      <c r="H65" s="320"/>
      <c r="I65" s="53">
        <f>'Cubicle Worksheet (3)'!$AG$5</f>
        <v>0</v>
      </c>
      <c r="J65" s="25"/>
      <c r="L65" s="286">
        <f>'Cubicle Worksheet (3)'!$K$4</f>
        <v>0</v>
      </c>
      <c r="M65" s="287"/>
      <c r="N65" s="287"/>
      <c r="O65" s="288"/>
      <c r="P65" s="286">
        <f>'Cubicle Worksheet (3)'!$K$4</f>
        <v>0</v>
      </c>
      <c r="Q65" s="287"/>
      <c r="R65" s="287"/>
      <c r="S65" s="288"/>
    </row>
    <row r="66" spans="1:19" ht="15" customHeight="1">
      <c r="C66" s="51" t="s">
        <v>75</v>
      </c>
      <c r="D66" s="327" t="str">
        <f>'Cubicle Worksheet (3)'!$Q21</f>
        <v xml:space="preserve"> </v>
      </c>
      <c r="E66" s="328"/>
      <c r="F66" s="69" t="str">
        <f>IF('Cubicle Worksheet (3)'!R21="W","widths"," ")</f>
        <v xml:space="preserve"> </v>
      </c>
      <c r="G66" s="69" t="s">
        <v>37</v>
      </c>
      <c r="H66" s="68" t="str">
        <f>'Cubicle Worksheet (3)'!$T21</f>
        <v xml:space="preserve"> </v>
      </c>
      <c r="I66" s="53" t="str">
        <f>+IF('Cubicle Worksheet (3)'!$Q$38=1,"Ship",IF('Cubicle Worksheet (3)'!$Q$38=2,"Install",IF('Cubicle Worksheet (3)'!$Q$38=3,"Deliver",IF('Cubicle Worksheet (3)'!$Q$38=4,"Will Call"))))</f>
        <v>Ship</v>
      </c>
      <c r="J66" s="26"/>
      <c r="L66" s="289" t="str">
        <f>$I$2</f>
        <v>Ship</v>
      </c>
      <c r="M66" s="290"/>
      <c r="N66" s="291">
        <f>'Cubicle Worksheet (3)'!$AG$5</f>
        <v>0</v>
      </c>
      <c r="O66" s="292"/>
      <c r="P66" s="289" t="str">
        <f>$I$2</f>
        <v>Ship</v>
      </c>
      <c r="Q66" s="290"/>
      <c r="R66" s="291">
        <f>'Cubicle Worksheet (3)'!$AG$5</f>
        <v>0</v>
      </c>
      <c r="S66" s="292"/>
    </row>
    <row r="67" spans="1:19" ht="15" customHeight="1">
      <c r="C67" s="51" t="s">
        <v>76</v>
      </c>
      <c r="D67" s="67" t="str">
        <f>IF('Cubicle Worksheet (3)'!$U$9=TRUE,$D66,IF('Cubicle Worksheet (3)'!$U$11=TRUE,$D66,IF('Cubicle Worksheet (3)'!$U$10=TRUE,$D66,IF($I69="RR",$D66+4,$D66))))</f>
        <v xml:space="preserve"> </v>
      </c>
      <c r="E67" s="54" t="s">
        <v>37</v>
      </c>
      <c r="F67" s="55" t="str">
        <f>IF('Cubicle Worksheet (3)'!$U$9=TRUE,($H66-$D73)+4,IF('Cubicle Worksheet (3)'!$U$10=TRUE,$H66+7,IF('Cubicle Worksheet (3)'!$B21&gt;0,($H66-$D73)+4," ")))</f>
        <v xml:space="preserve"> </v>
      </c>
      <c r="G67" s="54"/>
      <c r="H67" s="54"/>
      <c r="I67" s="56"/>
      <c r="L67" s="331" t="str">
        <f>$I71</f>
        <v>P3-6</v>
      </c>
      <c r="M67" s="332"/>
      <c r="N67" s="299" t="s">
        <v>145</v>
      </c>
      <c r="O67" s="300"/>
      <c r="P67" s="331" t="str">
        <f>$I71</f>
        <v>P3-6</v>
      </c>
      <c r="Q67" s="332"/>
      <c r="R67" s="299" t="s">
        <v>146</v>
      </c>
      <c r="S67" s="300"/>
    </row>
    <row r="68" spans="1:19" ht="15" customHeight="1">
      <c r="C68" s="57" t="str">
        <f>IF('Cubicle Worksheet (3)'!$AA$10=TRUE,ROUNDUP('Cubicle Worksheet (3)'!$Q21/'Cubicle Worksheet (3)'!$AA$11,1)," ")</f>
        <v xml:space="preserve"> </v>
      </c>
      <c r="D68" s="69" t="str">
        <f>IF('Cubicle Worksheet (3)'!$U$9=TRUE,"width", IF('Cubicle Worksheet (3)'!$U$11=TRUE,"width",IF('Cubicle Worksheet (3)'!$U$10=TRUE,"width",IF('Cubicle Worksheet (3)'!$T21&gt;104,"width"," "))))</f>
        <v>width</v>
      </c>
      <c r="E68" s="54"/>
      <c r="F68" s="55"/>
      <c r="G68" s="54"/>
      <c r="H68" s="54"/>
      <c r="I68" s="56"/>
      <c r="L68" s="333"/>
      <c r="M68" s="334"/>
      <c r="N68" s="301"/>
      <c r="O68" s="302"/>
      <c r="P68" s="333"/>
      <c r="Q68" s="334"/>
      <c r="R68" s="301"/>
      <c r="S68" s="302"/>
    </row>
    <row r="69" spans="1:19" ht="15" customHeight="1" thickBot="1">
      <c r="C69" s="325">
        <f>'Cubicle Worksheet (3)'!$W21</f>
        <v>0</v>
      </c>
      <c r="D69" s="326"/>
      <c r="E69" s="326"/>
      <c r="F69" s="326"/>
      <c r="G69" s="54"/>
      <c r="H69" s="50" t="str">
        <f>IF('Cubicle Worksheet (3)'!$U$9=TRUE,"Panels","Widths")</f>
        <v>Widths</v>
      </c>
      <c r="I69" s="53" t="str">
        <f>IF('Cubicle Worksheet (3)'!$U$9=TRUE,'Cubicle Worksheet (3)'!$O80, IF('Cubicle Worksheet (3)'!$U$11=TRUE,$D66,IF('Cubicle Worksheet (3)'!$AA$10=TRUE,C68,IF('Cubicle Worksheet (3)'!$U$10=TRUE,$D66,IF('Cubicle Worksheet (3)'!$T21&gt;104,$D66,"RR")))))</f>
        <v xml:space="preserve"> </v>
      </c>
      <c r="L69" s="335"/>
      <c r="M69" s="336"/>
      <c r="N69" s="303"/>
      <c r="O69" s="304"/>
      <c r="P69" s="335"/>
      <c r="Q69" s="336"/>
      <c r="R69" s="303"/>
      <c r="S69" s="304"/>
    </row>
    <row r="70" spans="1:19" ht="15" customHeight="1" thickBot="1">
      <c r="C70" s="59"/>
      <c r="D70" s="58"/>
      <c r="E70" s="54"/>
      <c r="F70" s="55"/>
      <c r="G70" s="54"/>
      <c r="H70" s="55"/>
      <c r="I70" s="56"/>
      <c r="L70" s="75"/>
      <c r="M70" s="70"/>
      <c r="N70" s="71"/>
      <c r="O70" s="74"/>
      <c r="P70" s="71"/>
      <c r="Q70" s="72"/>
      <c r="R70" s="73"/>
      <c r="S70" s="70"/>
    </row>
    <row r="71" spans="1:19" ht="15" customHeight="1">
      <c r="C71" s="52" t="s">
        <v>0</v>
      </c>
      <c r="D71" s="318">
        <f>'Cubicle Worksheet (3)'!$A21</f>
        <v>0</v>
      </c>
      <c r="E71" s="319"/>
      <c r="F71" s="319"/>
      <c r="G71" s="319"/>
      <c r="H71" s="320"/>
      <c r="I71" s="337" t="str">
        <f>'Cubicle Worksheet (3)'!$X21</f>
        <v>P3-6</v>
      </c>
      <c r="L71" s="286">
        <f>'Cubicle Worksheet (3)'!$K$4</f>
        <v>0</v>
      </c>
      <c r="M71" s="287"/>
      <c r="N71" s="287"/>
      <c r="O71" s="288"/>
      <c r="P71" s="286">
        <f>'Cubicle Worksheet (3)'!$K$4</f>
        <v>0</v>
      </c>
      <c r="Q71" s="287"/>
      <c r="R71" s="287"/>
      <c r="S71" s="288"/>
    </row>
    <row r="72" spans="1:19" ht="15" customHeight="1">
      <c r="C72" s="51" t="s">
        <v>141</v>
      </c>
      <c r="D72" s="318" t="str">
        <f>IF('Cubicle Worksheet (3)'!$U$9=TRUE,"Double Snaps",IF('Cubicle Worksheet (3)'!$U$11=TRUE,"Snap Tape"," "))</f>
        <v xml:space="preserve"> </v>
      </c>
      <c r="E72" s="319"/>
      <c r="F72" s="320"/>
      <c r="G72" s="54"/>
      <c r="H72" s="55"/>
      <c r="I72" s="338"/>
      <c r="L72" s="289" t="str">
        <f>$I$2</f>
        <v>Ship</v>
      </c>
      <c r="M72" s="290"/>
      <c r="N72" s="291">
        <f>'Cubicle Worksheet (3)'!$AG$5</f>
        <v>0</v>
      </c>
      <c r="O72" s="292"/>
      <c r="P72" s="289" t="str">
        <f>$I$2</f>
        <v>Ship</v>
      </c>
      <c r="Q72" s="290"/>
      <c r="R72" s="291">
        <f>'Cubicle Worksheet (3)'!$AG$5</f>
        <v>0</v>
      </c>
      <c r="S72" s="292"/>
    </row>
    <row r="73" spans="1:19" ht="15" customHeight="1">
      <c r="C73" s="51" t="s">
        <v>131</v>
      </c>
      <c r="D73" s="329" t="str">
        <f>IF('Cubicle Worksheet (3)'!$U$9=TRUE,'Cubicle Worksheet (3)'!$U21-4,'Cubicle Worksheet (3)'!$U21)</f>
        <v xml:space="preserve"> </v>
      </c>
      <c r="E73" s="330"/>
      <c r="F73" s="62"/>
      <c r="G73" s="63"/>
      <c r="H73" s="64"/>
      <c r="I73" s="338"/>
      <c r="J73" s="28"/>
      <c r="L73" s="331" t="str">
        <f>$I71</f>
        <v>P3-6</v>
      </c>
      <c r="M73" s="332"/>
      <c r="N73" s="299" t="s">
        <v>147</v>
      </c>
      <c r="O73" s="300"/>
      <c r="P73" s="331" t="str">
        <f>$I71</f>
        <v>P3-6</v>
      </c>
      <c r="Q73" s="332"/>
      <c r="R73" s="299" t="s">
        <v>148</v>
      </c>
      <c r="S73" s="300"/>
    </row>
    <row r="74" spans="1:19" ht="15" customHeight="1">
      <c r="C74" s="51" t="s">
        <v>29</v>
      </c>
      <c r="D74" s="318">
        <f>'Cubicle Worksheet (3)'!$S$13</f>
        <v>0</v>
      </c>
      <c r="E74" s="319"/>
      <c r="F74" s="319"/>
      <c r="G74" s="319"/>
      <c r="H74" s="320"/>
      <c r="I74" s="317"/>
      <c r="L74" s="333"/>
      <c r="M74" s="334"/>
      <c r="N74" s="301"/>
      <c r="O74" s="302"/>
      <c r="P74" s="333"/>
      <c r="Q74" s="334"/>
      <c r="R74" s="301"/>
      <c r="S74" s="302"/>
    </row>
    <row r="75" spans="1:19" ht="15" customHeight="1" thickBot="1">
      <c r="C75" s="60"/>
      <c r="D75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75" s="61"/>
      <c r="F75" s="61"/>
      <c r="G75" s="65"/>
      <c r="H75" s="65"/>
      <c r="I75" s="66"/>
      <c r="L75" s="335"/>
      <c r="M75" s="336"/>
      <c r="N75" s="303"/>
      <c r="O75" s="304"/>
      <c r="P75" s="335"/>
      <c r="Q75" s="336"/>
      <c r="R75" s="303"/>
      <c r="S75" s="304"/>
    </row>
    <row r="76" spans="1:19" ht="15" customHeight="1" thickBot="1"/>
    <row r="77" spans="1:19" ht="15" customHeight="1">
      <c r="A77" s="24" t="s">
        <v>83</v>
      </c>
      <c r="B77" s="24" t="s">
        <v>64</v>
      </c>
      <c r="C77" s="51" t="s">
        <v>74</v>
      </c>
      <c r="D77" s="318">
        <f>'Cubicle Worksheet (3)'!$K$4</f>
        <v>0</v>
      </c>
      <c r="E77" s="319"/>
      <c r="F77" s="319"/>
      <c r="G77" s="319"/>
      <c r="H77" s="320"/>
      <c r="I77" s="53">
        <f>'Cubicle Worksheet (3)'!$AG$5</f>
        <v>0</v>
      </c>
      <c r="J77" s="25"/>
      <c r="L77" s="286">
        <f>'Cubicle Worksheet (3)'!$K$4</f>
        <v>0</v>
      </c>
      <c r="M77" s="287"/>
      <c r="N77" s="287"/>
      <c r="O77" s="288"/>
      <c r="P77" s="286">
        <f>'Cubicle Worksheet (3)'!$K$4</f>
        <v>0</v>
      </c>
      <c r="Q77" s="287"/>
      <c r="R77" s="287"/>
      <c r="S77" s="288"/>
    </row>
    <row r="78" spans="1:19" ht="15" customHeight="1">
      <c r="C78" s="51" t="s">
        <v>75</v>
      </c>
      <c r="D78" s="327" t="str">
        <f>'Cubicle Worksheet (3)'!$Q22</f>
        <v xml:space="preserve"> </v>
      </c>
      <c r="E78" s="328"/>
      <c r="F78" s="69" t="str">
        <f>IF('Cubicle Worksheet (3)'!R22="W","widths"," ")</f>
        <v xml:space="preserve"> </v>
      </c>
      <c r="G78" s="69" t="s">
        <v>37</v>
      </c>
      <c r="H78" s="68" t="str">
        <f>'Cubicle Worksheet (3)'!$T22</f>
        <v xml:space="preserve"> </v>
      </c>
      <c r="I78" s="53" t="str">
        <f>+IF('Cubicle Worksheet (3)'!$Q$38=1,"Ship",IF('Cubicle Worksheet (3)'!$Q$38=2,"Install",IF('Cubicle Worksheet (3)'!$Q$38=3,"Deliver",IF('Cubicle Worksheet (3)'!$Q$38=4,"Will Call"))))</f>
        <v>Ship</v>
      </c>
      <c r="J78" s="26"/>
      <c r="L78" s="289" t="str">
        <f>$I$2</f>
        <v>Ship</v>
      </c>
      <c r="M78" s="290"/>
      <c r="N78" s="291">
        <f>'Cubicle Worksheet (3)'!$AG$5</f>
        <v>0</v>
      </c>
      <c r="O78" s="292"/>
      <c r="P78" s="289" t="str">
        <f>$I$2</f>
        <v>Ship</v>
      </c>
      <c r="Q78" s="290"/>
      <c r="R78" s="291">
        <f>'Cubicle Worksheet (3)'!$AG$5</f>
        <v>0</v>
      </c>
      <c r="S78" s="292"/>
    </row>
    <row r="79" spans="1:19" ht="15" customHeight="1">
      <c r="C79" s="51" t="s">
        <v>76</v>
      </c>
      <c r="D79" s="67" t="str">
        <f>IF('Cubicle Worksheet (3)'!$U$9=TRUE,$D78,IF('Cubicle Worksheet (3)'!$U$11=TRUE,$D78,IF('Cubicle Worksheet (3)'!$U$10=TRUE,$D78,IF($I81="RR",$D78+4,$D78))))</f>
        <v xml:space="preserve"> </v>
      </c>
      <c r="E79" s="54" t="s">
        <v>37</v>
      </c>
      <c r="F79" s="55" t="str">
        <f>IF('Cubicle Worksheet (3)'!$U$9=TRUE,($H78-$D85)+4,IF('Cubicle Worksheet (3)'!$U$10=TRUE,$H78+7,IF('Cubicle Worksheet (3)'!$B22&gt;0,($H78-$D85)+4," ")))</f>
        <v xml:space="preserve"> </v>
      </c>
      <c r="G79" s="54"/>
      <c r="H79" s="54"/>
      <c r="I79" s="56"/>
      <c r="L79" s="331" t="str">
        <f>$I83</f>
        <v>P3-7</v>
      </c>
      <c r="M79" s="332"/>
      <c r="N79" s="299" t="s">
        <v>145</v>
      </c>
      <c r="O79" s="300"/>
      <c r="P79" s="331" t="str">
        <f>$I83</f>
        <v>P3-7</v>
      </c>
      <c r="Q79" s="332"/>
      <c r="R79" s="299" t="s">
        <v>146</v>
      </c>
      <c r="S79" s="300"/>
    </row>
    <row r="80" spans="1:19" ht="15" customHeight="1">
      <c r="C80" s="57" t="str">
        <f>IF('Cubicle Worksheet (3)'!$AA$10=TRUE,ROUNDUP('Cubicle Worksheet (3)'!$Q22/'Cubicle Worksheet (3)'!$AA$11,1)," ")</f>
        <v xml:space="preserve"> </v>
      </c>
      <c r="D80" s="69" t="str">
        <f>IF('Cubicle Worksheet (3)'!$U$9=TRUE,"width", IF('Cubicle Worksheet (3)'!$U$11=TRUE,"width",IF('Cubicle Worksheet (3)'!$U$10=TRUE,"width",IF('Cubicle Worksheet (3)'!$T22&gt;104,"width"," "))))</f>
        <v>width</v>
      </c>
      <c r="E80" s="54"/>
      <c r="F80" s="55"/>
      <c r="G80" s="54"/>
      <c r="H80" s="54"/>
      <c r="I80" s="56"/>
      <c r="L80" s="333"/>
      <c r="M80" s="334"/>
      <c r="N80" s="301"/>
      <c r="O80" s="302"/>
      <c r="P80" s="333"/>
      <c r="Q80" s="334"/>
      <c r="R80" s="301"/>
      <c r="S80" s="302"/>
    </row>
    <row r="81" spans="1:19" ht="15" customHeight="1" thickBot="1">
      <c r="C81" s="325">
        <f>'Cubicle Worksheet (3)'!$W22</f>
        <v>0</v>
      </c>
      <c r="D81" s="326"/>
      <c r="E81" s="326"/>
      <c r="F81" s="326"/>
      <c r="G81" s="54"/>
      <c r="H81" s="50" t="str">
        <f>IF('Cubicle Worksheet (3)'!$U$9=TRUE,"Panels","Widths")</f>
        <v>Widths</v>
      </c>
      <c r="I81" s="53" t="str">
        <f>IF('Cubicle Worksheet (3)'!$U$9=TRUE,'Cubicle Worksheet (3)'!$O92, IF('Cubicle Worksheet (3)'!$U$11=TRUE,$D78,IF('Cubicle Worksheet (3)'!$AA$10=TRUE,C80,IF('Cubicle Worksheet (3)'!$U$10=TRUE,$D78,IF('Cubicle Worksheet (3)'!$T22&gt;104,$D78,"RR")))))</f>
        <v xml:space="preserve"> </v>
      </c>
      <c r="L81" s="335"/>
      <c r="M81" s="336"/>
      <c r="N81" s="303"/>
      <c r="O81" s="304"/>
      <c r="P81" s="335"/>
      <c r="Q81" s="336"/>
      <c r="R81" s="303"/>
      <c r="S81" s="304"/>
    </row>
    <row r="82" spans="1:19" ht="15" customHeight="1" thickBot="1">
      <c r="C82" s="59"/>
      <c r="D82" s="58"/>
      <c r="E82" s="54"/>
      <c r="F82" s="55"/>
      <c r="G82" s="54"/>
      <c r="H82" s="55"/>
      <c r="I82" s="56"/>
      <c r="L82" s="75"/>
      <c r="M82" s="70"/>
      <c r="N82" s="71"/>
      <c r="O82" s="74"/>
      <c r="P82" s="71"/>
      <c r="Q82" s="72"/>
      <c r="R82" s="73"/>
      <c r="S82" s="70"/>
    </row>
    <row r="83" spans="1:19" ht="15" customHeight="1">
      <c r="C83" s="52" t="s">
        <v>0</v>
      </c>
      <c r="D83" s="318">
        <f>'Cubicle Worksheet (3)'!$A22</f>
        <v>0</v>
      </c>
      <c r="E83" s="319"/>
      <c r="F83" s="319"/>
      <c r="G83" s="319"/>
      <c r="H83" s="320"/>
      <c r="I83" s="337" t="str">
        <f>'Cubicle Worksheet (3)'!$X22</f>
        <v>P3-7</v>
      </c>
      <c r="L83" s="286">
        <f>'Cubicle Worksheet (3)'!$K$4</f>
        <v>0</v>
      </c>
      <c r="M83" s="287"/>
      <c r="N83" s="287"/>
      <c r="O83" s="288"/>
      <c r="P83" s="286">
        <f>'Cubicle Worksheet (3)'!$K$4</f>
        <v>0</v>
      </c>
      <c r="Q83" s="287"/>
      <c r="R83" s="287"/>
      <c r="S83" s="288"/>
    </row>
    <row r="84" spans="1:19" ht="15" customHeight="1">
      <c r="C84" s="51" t="s">
        <v>141</v>
      </c>
      <c r="D84" s="318" t="str">
        <f>IF('Cubicle Worksheet (3)'!$U$9=TRUE,"Double Snaps",IF('Cubicle Worksheet (3)'!$U$11=TRUE,"Snap Tape"," "))</f>
        <v xml:space="preserve"> </v>
      </c>
      <c r="E84" s="319"/>
      <c r="F84" s="320"/>
      <c r="G84" s="54"/>
      <c r="H84" s="55"/>
      <c r="I84" s="338"/>
      <c r="L84" s="289" t="str">
        <f>$I$2</f>
        <v>Ship</v>
      </c>
      <c r="M84" s="290"/>
      <c r="N84" s="291">
        <f>'Cubicle Worksheet (3)'!$AG$5</f>
        <v>0</v>
      </c>
      <c r="O84" s="292"/>
      <c r="P84" s="289" t="str">
        <f>$I$2</f>
        <v>Ship</v>
      </c>
      <c r="Q84" s="290"/>
      <c r="R84" s="291">
        <f>'Cubicle Worksheet (3)'!$AG$5</f>
        <v>0</v>
      </c>
      <c r="S84" s="292"/>
    </row>
    <row r="85" spans="1:19" ht="15" customHeight="1">
      <c r="C85" s="51" t="s">
        <v>131</v>
      </c>
      <c r="D85" s="329" t="str">
        <f>IF('Cubicle Worksheet (3)'!$U$9=TRUE,'Cubicle Worksheet (3)'!$U22-4,'Cubicle Worksheet (3)'!$U22)</f>
        <v xml:space="preserve"> </v>
      </c>
      <c r="E85" s="330"/>
      <c r="F85" s="62"/>
      <c r="G85" s="63"/>
      <c r="H85" s="64"/>
      <c r="I85" s="338"/>
      <c r="J85" s="28"/>
      <c r="L85" s="331" t="str">
        <f>$I83</f>
        <v>P3-7</v>
      </c>
      <c r="M85" s="332"/>
      <c r="N85" s="299" t="s">
        <v>147</v>
      </c>
      <c r="O85" s="300"/>
      <c r="P85" s="331" t="str">
        <f>$I83</f>
        <v>P3-7</v>
      </c>
      <c r="Q85" s="332"/>
      <c r="R85" s="299" t="s">
        <v>148</v>
      </c>
      <c r="S85" s="300"/>
    </row>
    <row r="86" spans="1:19" ht="15" customHeight="1">
      <c r="C86" s="51" t="s">
        <v>29</v>
      </c>
      <c r="D86" s="318">
        <f>'Cubicle Worksheet (3)'!$S$13</f>
        <v>0</v>
      </c>
      <c r="E86" s="319"/>
      <c r="F86" s="319"/>
      <c r="G86" s="319"/>
      <c r="H86" s="320"/>
      <c r="I86" s="317"/>
      <c r="L86" s="333"/>
      <c r="M86" s="334"/>
      <c r="N86" s="301"/>
      <c r="O86" s="302"/>
      <c r="P86" s="333"/>
      <c r="Q86" s="334"/>
      <c r="R86" s="301"/>
      <c r="S86" s="302"/>
    </row>
    <row r="87" spans="1:19" ht="15" customHeight="1" thickBot="1">
      <c r="C87" s="60"/>
      <c r="D87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87" s="61"/>
      <c r="F87" s="61"/>
      <c r="G87" s="65"/>
      <c r="H87" s="65"/>
      <c r="I87" s="66"/>
      <c r="L87" s="335"/>
      <c r="M87" s="336"/>
      <c r="N87" s="303"/>
      <c r="O87" s="304"/>
      <c r="P87" s="335"/>
      <c r="Q87" s="336"/>
      <c r="R87" s="303"/>
      <c r="S87" s="304"/>
    </row>
    <row r="88" spans="1:19" ht="15" customHeight="1"/>
    <row r="89" spans="1:19" ht="15" customHeight="1" thickBot="1"/>
    <row r="90" spans="1:19" ht="15" customHeight="1">
      <c r="A90" s="24" t="s">
        <v>84</v>
      </c>
      <c r="B90" s="24" t="s">
        <v>65</v>
      </c>
      <c r="C90" s="51" t="s">
        <v>74</v>
      </c>
      <c r="D90" s="318">
        <f>'Cubicle Worksheet (3)'!$K$4</f>
        <v>0</v>
      </c>
      <c r="E90" s="319"/>
      <c r="F90" s="319"/>
      <c r="G90" s="319"/>
      <c r="H90" s="320"/>
      <c r="I90" s="53">
        <f>'Cubicle Worksheet (3)'!$AG$5</f>
        <v>0</v>
      </c>
      <c r="J90" s="25"/>
      <c r="L90" s="286">
        <f>'Cubicle Worksheet (3)'!$K$4</f>
        <v>0</v>
      </c>
      <c r="M90" s="287"/>
      <c r="N90" s="287"/>
      <c r="O90" s="288"/>
      <c r="P90" s="286">
        <f>'Cubicle Worksheet (3)'!$K$4</f>
        <v>0</v>
      </c>
      <c r="Q90" s="287"/>
      <c r="R90" s="287"/>
      <c r="S90" s="288"/>
    </row>
    <row r="91" spans="1:19" ht="15" customHeight="1">
      <c r="C91" s="51" t="s">
        <v>75</v>
      </c>
      <c r="D91" s="327" t="str">
        <f>'Cubicle Worksheet (3)'!$Q23</f>
        <v xml:space="preserve"> </v>
      </c>
      <c r="E91" s="328"/>
      <c r="F91" s="69" t="str">
        <f>IF('Cubicle Worksheet (3)'!R23="W","widths"," ")</f>
        <v xml:space="preserve"> </v>
      </c>
      <c r="G91" s="69" t="s">
        <v>37</v>
      </c>
      <c r="H91" s="68" t="str">
        <f>'Cubicle Worksheet (3)'!$T23</f>
        <v xml:space="preserve"> </v>
      </c>
      <c r="I91" s="53" t="str">
        <f>+IF('Cubicle Worksheet (3)'!$Q$38=1,"Ship",IF('Cubicle Worksheet (3)'!$Q$38=2,"Install",IF('Cubicle Worksheet (3)'!$Q$38=3,"Deliver",IF('Cubicle Worksheet (3)'!$Q$38=4,"Will Call"))))</f>
        <v>Ship</v>
      </c>
      <c r="J91" s="26"/>
      <c r="L91" s="289" t="str">
        <f>$I$2</f>
        <v>Ship</v>
      </c>
      <c r="M91" s="290"/>
      <c r="N91" s="291">
        <f>'Cubicle Worksheet (3)'!$AG$5</f>
        <v>0</v>
      </c>
      <c r="O91" s="292"/>
      <c r="P91" s="289" t="str">
        <f>$I$2</f>
        <v>Ship</v>
      </c>
      <c r="Q91" s="290"/>
      <c r="R91" s="291">
        <f>'Cubicle Worksheet (3)'!$AG$5</f>
        <v>0</v>
      </c>
      <c r="S91" s="292"/>
    </row>
    <row r="92" spans="1:19" ht="15" customHeight="1">
      <c r="C92" s="51" t="s">
        <v>76</v>
      </c>
      <c r="D92" s="67" t="str">
        <f>IF('Cubicle Worksheet (3)'!$U$9=TRUE,$D91,IF('Cubicle Worksheet (3)'!$U$11=TRUE,$D91,IF('Cubicle Worksheet (3)'!$U$10=TRUE,$D91,IF($I94="RR",$D91+4,$D91))))</f>
        <v xml:space="preserve"> </v>
      </c>
      <c r="E92" s="54" t="s">
        <v>37</v>
      </c>
      <c r="F92" s="55" t="str">
        <f>IF('Cubicle Worksheet (3)'!$U$9=TRUE,($H91-$D98)+4,IF('Cubicle Worksheet (3)'!$U$10=TRUE,$H91+7,IF('Cubicle Worksheet (3)'!$B23&gt;0,($H91-$D98)+4," ")))</f>
        <v xml:space="preserve"> </v>
      </c>
      <c r="G92" s="54"/>
      <c r="H92" s="54"/>
      <c r="I92" s="56"/>
      <c r="L92" s="331" t="str">
        <f>$I96</f>
        <v>P3-8</v>
      </c>
      <c r="M92" s="332"/>
      <c r="N92" s="299" t="s">
        <v>145</v>
      </c>
      <c r="O92" s="300"/>
      <c r="P92" s="331" t="str">
        <f>$I96</f>
        <v>P3-8</v>
      </c>
      <c r="Q92" s="332"/>
      <c r="R92" s="299" t="s">
        <v>146</v>
      </c>
      <c r="S92" s="300"/>
    </row>
    <row r="93" spans="1:19" ht="15" customHeight="1">
      <c r="C93" s="57" t="str">
        <f>IF('Cubicle Worksheet (3)'!$AA$10=TRUE,ROUNDUP('Cubicle Worksheet (3)'!$Q23/'Cubicle Worksheet (3)'!$AA$11,1)," ")</f>
        <v xml:space="preserve"> </v>
      </c>
      <c r="D93" s="69" t="str">
        <f>IF('Cubicle Worksheet (3)'!$U$9=TRUE,"width", IF('Cubicle Worksheet (3)'!$U$11=TRUE,"width",IF('Cubicle Worksheet (3)'!$U$10=TRUE,"width",IF('Cubicle Worksheet (3)'!$T23&gt;104,"width"," "))))</f>
        <v>width</v>
      </c>
      <c r="E93" s="54"/>
      <c r="F93" s="55"/>
      <c r="G93" s="54"/>
      <c r="H93" s="54"/>
      <c r="I93" s="56"/>
      <c r="L93" s="333"/>
      <c r="M93" s="334"/>
      <c r="N93" s="301"/>
      <c r="O93" s="302"/>
      <c r="P93" s="333"/>
      <c r="Q93" s="334"/>
      <c r="R93" s="301"/>
      <c r="S93" s="302"/>
    </row>
    <row r="94" spans="1:19" ht="15" customHeight="1" thickBot="1">
      <c r="C94" s="325">
        <f>'Cubicle Worksheet (3)'!$W23</f>
        <v>0</v>
      </c>
      <c r="D94" s="326"/>
      <c r="E94" s="326"/>
      <c r="F94" s="326"/>
      <c r="G94" s="54"/>
      <c r="H94" s="50" t="str">
        <f>IF('Cubicle Worksheet (3)'!$U$9=TRUE,"Panels","Widths")</f>
        <v>Widths</v>
      </c>
      <c r="I94" s="53" t="str">
        <f>IF('Cubicle Worksheet (3)'!$U$9=TRUE,'Cubicle Worksheet (3)'!$O105, IF('Cubicle Worksheet (3)'!$U$11=TRUE,$D91,IF('Cubicle Worksheet (3)'!$AA$10=TRUE,C93,IF('Cubicle Worksheet (3)'!$U$10=TRUE,$D91,IF('Cubicle Worksheet (3)'!$T23&gt;104,$D91,"RR")))))</f>
        <v xml:space="preserve"> </v>
      </c>
      <c r="L94" s="335"/>
      <c r="M94" s="336"/>
      <c r="N94" s="303"/>
      <c r="O94" s="304"/>
      <c r="P94" s="335"/>
      <c r="Q94" s="336"/>
      <c r="R94" s="303"/>
      <c r="S94" s="304"/>
    </row>
    <row r="95" spans="1:19" ht="15" customHeight="1" thickBot="1">
      <c r="C95" s="59"/>
      <c r="D95" s="58"/>
      <c r="E95" s="54"/>
      <c r="F95" s="55"/>
      <c r="G95" s="54"/>
      <c r="H95" s="55"/>
      <c r="I95" s="56"/>
      <c r="L95" s="75"/>
      <c r="M95" s="70"/>
      <c r="N95" s="71"/>
      <c r="O95" s="74"/>
      <c r="P95" s="71"/>
      <c r="Q95" s="72"/>
      <c r="R95" s="73"/>
      <c r="S95" s="70"/>
    </row>
    <row r="96" spans="1:19" ht="15" customHeight="1">
      <c r="C96" s="52" t="s">
        <v>0</v>
      </c>
      <c r="D96" s="318">
        <f>'Cubicle Worksheet (3)'!$A23</f>
        <v>0</v>
      </c>
      <c r="E96" s="319"/>
      <c r="F96" s="319"/>
      <c r="G96" s="319"/>
      <c r="H96" s="320"/>
      <c r="I96" s="337" t="str">
        <f>'Cubicle Worksheet (3)'!$X23</f>
        <v>P3-8</v>
      </c>
      <c r="L96" s="286">
        <f>'Cubicle Worksheet (3)'!$K$4</f>
        <v>0</v>
      </c>
      <c r="M96" s="287"/>
      <c r="N96" s="287"/>
      <c r="O96" s="288"/>
      <c r="P96" s="286">
        <f>'Cubicle Worksheet (3)'!$K$4</f>
        <v>0</v>
      </c>
      <c r="Q96" s="287"/>
      <c r="R96" s="287"/>
      <c r="S96" s="288"/>
    </row>
    <row r="97" spans="1:19" ht="15" customHeight="1">
      <c r="C97" s="51" t="s">
        <v>141</v>
      </c>
      <c r="D97" s="318" t="str">
        <f>IF('Cubicle Worksheet (3)'!$U$9=TRUE,"Double Snaps",IF('Cubicle Worksheet (3)'!$U$11=TRUE,"Snap Tape"," "))</f>
        <v xml:space="preserve"> </v>
      </c>
      <c r="E97" s="319"/>
      <c r="F97" s="320"/>
      <c r="G97" s="54"/>
      <c r="H97" s="55"/>
      <c r="I97" s="338"/>
      <c r="L97" s="289" t="str">
        <f>$I$2</f>
        <v>Ship</v>
      </c>
      <c r="M97" s="290"/>
      <c r="N97" s="291">
        <f>'Cubicle Worksheet (3)'!$AG$5</f>
        <v>0</v>
      </c>
      <c r="O97" s="292"/>
      <c r="P97" s="289" t="str">
        <f>$I$2</f>
        <v>Ship</v>
      </c>
      <c r="Q97" s="290"/>
      <c r="R97" s="291">
        <f>'Cubicle Worksheet (3)'!$AG$5</f>
        <v>0</v>
      </c>
      <c r="S97" s="292"/>
    </row>
    <row r="98" spans="1:19" ht="15" customHeight="1">
      <c r="C98" s="51" t="s">
        <v>131</v>
      </c>
      <c r="D98" s="329" t="str">
        <f>IF('Cubicle Worksheet (3)'!$U$9=TRUE,'Cubicle Worksheet (3)'!$U23-4,'Cubicle Worksheet (3)'!$U23)</f>
        <v xml:space="preserve"> </v>
      </c>
      <c r="E98" s="330"/>
      <c r="F98" s="62"/>
      <c r="G98" s="63"/>
      <c r="H98" s="64"/>
      <c r="I98" s="338"/>
      <c r="J98" s="28"/>
      <c r="L98" s="331" t="str">
        <f>$I96</f>
        <v>P3-8</v>
      </c>
      <c r="M98" s="332"/>
      <c r="N98" s="299" t="s">
        <v>147</v>
      </c>
      <c r="O98" s="300"/>
      <c r="P98" s="331" t="str">
        <f>$I96</f>
        <v>P3-8</v>
      </c>
      <c r="Q98" s="332"/>
      <c r="R98" s="299" t="s">
        <v>148</v>
      </c>
      <c r="S98" s="300"/>
    </row>
    <row r="99" spans="1:19" ht="15" customHeight="1">
      <c r="C99" s="51" t="s">
        <v>29</v>
      </c>
      <c r="D99" s="318">
        <f>'Cubicle Worksheet (3)'!$S$13</f>
        <v>0</v>
      </c>
      <c r="E99" s="319"/>
      <c r="F99" s="319"/>
      <c r="G99" s="319"/>
      <c r="H99" s="320"/>
      <c r="I99" s="317"/>
      <c r="L99" s="333"/>
      <c r="M99" s="334"/>
      <c r="N99" s="301"/>
      <c r="O99" s="302"/>
      <c r="P99" s="333"/>
      <c r="Q99" s="334"/>
      <c r="R99" s="301"/>
      <c r="S99" s="302"/>
    </row>
    <row r="100" spans="1:19" ht="15" customHeight="1" thickBot="1">
      <c r="C100" s="60"/>
      <c r="D100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00" s="61"/>
      <c r="F100" s="61"/>
      <c r="G100" s="65"/>
      <c r="H100" s="65"/>
      <c r="I100" s="66"/>
      <c r="L100" s="335"/>
      <c r="M100" s="336"/>
      <c r="N100" s="303"/>
      <c r="O100" s="304"/>
      <c r="P100" s="335"/>
      <c r="Q100" s="336"/>
      <c r="R100" s="303"/>
      <c r="S100" s="304"/>
    </row>
    <row r="101" spans="1:19" ht="15" customHeight="1">
      <c r="C101" s="58"/>
      <c r="D101" s="80"/>
      <c r="E101" s="55"/>
      <c r="F101" s="55"/>
      <c r="G101" s="58"/>
      <c r="H101" s="58"/>
      <c r="I101" s="58"/>
      <c r="L101" s="81"/>
      <c r="M101" s="81"/>
      <c r="N101" s="76"/>
      <c r="O101" s="76"/>
      <c r="P101" s="81"/>
      <c r="Q101" s="81"/>
      <c r="R101" s="76"/>
      <c r="S101" s="76"/>
    </row>
    <row r="102" spans="1:19" ht="15" customHeight="1" thickBot="1"/>
    <row r="103" spans="1:19" ht="15" customHeight="1">
      <c r="A103" s="24" t="s">
        <v>85</v>
      </c>
      <c r="B103" s="24" t="s">
        <v>66</v>
      </c>
      <c r="C103" s="51" t="s">
        <v>74</v>
      </c>
      <c r="D103" s="318">
        <f>'Cubicle Worksheet (3)'!$K$4</f>
        <v>0</v>
      </c>
      <c r="E103" s="319"/>
      <c r="F103" s="319"/>
      <c r="G103" s="319"/>
      <c r="H103" s="320"/>
      <c r="I103" s="53">
        <f>'Cubicle Worksheet (3)'!$AG$5</f>
        <v>0</v>
      </c>
      <c r="J103" s="25"/>
      <c r="L103" s="286">
        <f>'Cubicle Worksheet (3)'!$K$4</f>
        <v>0</v>
      </c>
      <c r="M103" s="287"/>
      <c r="N103" s="287"/>
      <c r="O103" s="288"/>
      <c r="P103" s="286">
        <f>'Cubicle Worksheet (3)'!$K$4</f>
        <v>0</v>
      </c>
      <c r="Q103" s="287"/>
      <c r="R103" s="287"/>
      <c r="S103" s="288"/>
    </row>
    <row r="104" spans="1:19" ht="15" customHeight="1">
      <c r="C104" s="51" t="s">
        <v>75</v>
      </c>
      <c r="D104" s="327" t="str">
        <f>'Cubicle Worksheet (3)'!$Q24</f>
        <v xml:space="preserve"> </v>
      </c>
      <c r="E104" s="328"/>
      <c r="F104" s="69" t="str">
        <f>IF('Cubicle Worksheet (3)'!R24="W","widths"," ")</f>
        <v xml:space="preserve"> </v>
      </c>
      <c r="G104" s="69" t="s">
        <v>37</v>
      </c>
      <c r="H104" s="68" t="str">
        <f>'Cubicle Worksheet (3)'!$T24</f>
        <v xml:space="preserve"> </v>
      </c>
      <c r="I104" s="53" t="str">
        <f>+IF('Cubicle Worksheet (3)'!$Q$38=1,"Ship",IF('Cubicle Worksheet (3)'!$Q$38=2,"Install",IF('Cubicle Worksheet (3)'!$Q$38=3,"Deliver",IF('Cubicle Worksheet (3)'!$Q$38=4,"Will Call"))))</f>
        <v>Ship</v>
      </c>
      <c r="J104" s="26"/>
      <c r="L104" s="289" t="str">
        <f>$I$2</f>
        <v>Ship</v>
      </c>
      <c r="M104" s="290"/>
      <c r="N104" s="291">
        <f>'Cubicle Worksheet (3)'!$AG$5</f>
        <v>0</v>
      </c>
      <c r="O104" s="292"/>
      <c r="P104" s="289" t="str">
        <f>$I$2</f>
        <v>Ship</v>
      </c>
      <c r="Q104" s="290"/>
      <c r="R104" s="291">
        <f>'Cubicle Worksheet (3)'!$AG$5</f>
        <v>0</v>
      </c>
      <c r="S104" s="292"/>
    </row>
    <row r="105" spans="1:19" ht="15" customHeight="1">
      <c r="C105" s="51" t="s">
        <v>76</v>
      </c>
      <c r="D105" s="67" t="str">
        <f>IF('Cubicle Worksheet (3)'!$U$9=TRUE,$D104,IF('Cubicle Worksheet (3)'!$U$11=TRUE,$D104,IF('Cubicle Worksheet (3)'!$U$10=TRUE,$D104,IF($I107="RR",$D104+4,$D104))))</f>
        <v xml:space="preserve"> </v>
      </c>
      <c r="E105" s="54" t="s">
        <v>37</v>
      </c>
      <c r="F105" s="55" t="str">
        <f>IF('Cubicle Worksheet (3)'!$U$9=TRUE,($H104-$D111)+4,IF('Cubicle Worksheet (3)'!$U$10=TRUE,$H104+7,IF('Cubicle Worksheet (3)'!$B24&gt;0,($H104-$D111)+4," ")))</f>
        <v xml:space="preserve"> </v>
      </c>
      <c r="G105" s="54"/>
      <c r="H105" s="54"/>
      <c r="I105" s="56"/>
      <c r="L105" s="331" t="str">
        <f>$I109</f>
        <v>P3-9</v>
      </c>
      <c r="M105" s="332"/>
      <c r="N105" s="299" t="s">
        <v>145</v>
      </c>
      <c r="O105" s="300"/>
      <c r="P105" s="331" t="str">
        <f>$I109</f>
        <v>P3-9</v>
      </c>
      <c r="Q105" s="332"/>
      <c r="R105" s="299" t="s">
        <v>146</v>
      </c>
      <c r="S105" s="300"/>
    </row>
    <row r="106" spans="1:19" ht="15" customHeight="1">
      <c r="C106" s="57" t="str">
        <f>IF('Cubicle Worksheet (3)'!$AA$10=TRUE,ROUNDUP('Cubicle Worksheet (3)'!$Q24/'Cubicle Worksheet (3)'!$AA$11,1)," ")</f>
        <v xml:space="preserve"> </v>
      </c>
      <c r="D106" s="69" t="str">
        <f>IF('Cubicle Worksheet (3)'!$U$9=TRUE,"width", IF('Cubicle Worksheet (3)'!$U$11=TRUE,"width",IF('Cubicle Worksheet (3)'!$U$10=TRUE,"width",IF('Cubicle Worksheet (3)'!$T24&gt;104,"width"," "))))</f>
        <v>width</v>
      </c>
      <c r="E106" s="54"/>
      <c r="F106" s="55"/>
      <c r="G106" s="54"/>
      <c r="H106" s="54"/>
      <c r="I106" s="56"/>
      <c r="L106" s="333"/>
      <c r="M106" s="334"/>
      <c r="N106" s="301"/>
      <c r="O106" s="302"/>
      <c r="P106" s="333"/>
      <c r="Q106" s="334"/>
      <c r="R106" s="301"/>
      <c r="S106" s="302"/>
    </row>
    <row r="107" spans="1:19" ht="15" customHeight="1" thickBot="1">
      <c r="C107" s="325">
        <f>'Cubicle Worksheet (3)'!$W24</f>
        <v>0</v>
      </c>
      <c r="D107" s="326"/>
      <c r="E107" s="326"/>
      <c r="F107" s="326"/>
      <c r="G107" s="54"/>
      <c r="H107" s="50" t="str">
        <f>IF('Cubicle Worksheet (3)'!$U$9=TRUE,"Panels","Widths")</f>
        <v>Widths</v>
      </c>
      <c r="I107" s="53" t="str">
        <f>IF('Cubicle Worksheet (3)'!$U$9=TRUE,'Cubicle Worksheet (3)'!$O118, IF('Cubicle Worksheet (3)'!$U$11=TRUE,$D104,IF('Cubicle Worksheet (3)'!$AA$10=TRUE,C106,IF('Cubicle Worksheet (3)'!$U$10=TRUE,$D104,IF('Cubicle Worksheet (3)'!$T24&gt;104,$D104,"RR")))))</f>
        <v xml:space="preserve"> </v>
      </c>
      <c r="L107" s="335"/>
      <c r="M107" s="336"/>
      <c r="N107" s="303"/>
      <c r="O107" s="304"/>
      <c r="P107" s="335"/>
      <c r="Q107" s="336"/>
      <c r="R107" s="303"/>
      <c r="S107" s="304"/>
    </row>
    <row r="108" spans="1:19" ht="15" customHeight="1" thickBot="1">
      <c r="C108" s="59"/>
      <c r="D108" s="58"/>
      <c r="E108" s="54"/>
      <c r="F108" s="55"/>
      <c r="G108" s="54"/>
      <c r="H108" s="55"/>
      <c r="I108" s="56"/>
      <c r="L108" s="75"/>
      <c r="M108" s="70"/>
      <c r="N108" s="71"/>
      <c r="O108" s="74"/>
      <c r="P108" s="71"/>
      <c r="Q108" s="72"/>
      <c r="R108" s="73"/>
      <c r="S108" s="70"/>
    </row>
    <row r="109" spans="1:19" ht="15" customHeight="1">
      <c r="C109" s="52" t="s">
        <v>0</v>
      </c>
      <c r="D109" s="318">
        <f>'Cubicle Worksheet (3)'!$A24</f>
        <v>0</v>
      </c>
      <c r="E109" s="319"/>
      <c r="F109" s="319"/>
      <c r="G109" s="319"/>
      <c r="H109" s="320"/>
      <c r="I109" s="337" t="str">
        <f>'Cubicle Worksheet (3)'!$X24</f>
        <v>P3-9</v>
      </c>
      <c r="L109" s="286">
        <f>'Cubicle Worksheet (3)'!$K$4</f>
        <v>0</v>
      </c>
      <c r="M109" s="287"/>
      <c r="N109" s="287"/>
      <c r="O109" s="288"/>
      <c r="P109" s="286">
        <f>'Cubicle Worksheet (3)'!$K$4</f>
        <v>0</v>
      </c>
      <c r="Q109" s="287"/>
      <c r="R109" s="287"/>
      <c r="S109" s="288"/>
    </row>
    <row r="110" spans="1:19" ht="15" customHeight="1">
      <c r="C110" s="51" t="s">
        <v>141</v>
      </c>
      <c r="D110" s="318" t="str">
        <f>IF('Cubicle Worksheet (3)'!$U$9=TRUE,"Double Snaps",IF('Cubicle Worksheet (3)'!$U$11=TRUE,"Snap Tape"," "))</f>
        <v xml:space="preserve"> </v>
      </c>
      <c r="E110" s="319"/>
      <c r="F110" s="320"/>
      <c r="G110" s="54"/>
      <c r="H110" s="55"/>
      <c r="I110" s="338"/>
      <c r="L110" s="289" t="str">
        <f>$I$2</f>
        <v>Ship</v>
      </c>
      <c r="M110" s="290"/>
      <c r="N110" s="291">
        <f>'Cubicle Worksheet (3)'!$AG$5</f>
        <v>0</v>
      </c>
      <c r="O110" s="292"/>
      <c r="P110" s="289" t="str">
        <f>$I$2</f>
        <v>Ship</v>
      </c>
      <c r="Q110" s="290"/>
      <c r="R110" s="291">
        <f>'Cubicle Worksheet (3)'!$AG$5</f>
        <v>0</v>
      </c>
      <c r="S110" s="292"/>
    </row>
    <row r="111" spans="1:19" ht="15" customHeight="1">
      <c r="C111" s="51" t="s">
        <v>131</v>
      </c>
      <c r="D111" s="329" t="str">
        <f>IF('Cubicle Worksheet (3)'!$U$9=TRUE,'Cubicle Worksheet (3)'!$U24-4,'Cubicle Worksheet (3)'!$U24)</f>
        <v xml:space="preserve"> </v>
      </c>
      <c r="E111" s="330"/>
      <c r="F111" s="62"/>
      <c r="G111" s="63"/>
      <c r="H111" s="64"/>
      <c r="I111" s="338"/>
      <c r="J111" s="28"/>
      <c r="L111" s="331" t="str">
        <f>$I109</f>
        <v>P3-9</v>
      </c>
      <c r="M111" s="332"/>
      <c r="N111" s="299" t="s">
        <v>147</v>
      </c>
      <c r="O111" s="300"/>
      <c r="P111" s="331" t="str">
        <f>$I109</f>
        <v>P3-9</v>
      </c>
      <c r="Q111" s="332"/>
      <c r="R111" s="299" t="s">
        <v>148</v>
      </c>
      <c r="S111" s="300"/>
    </row>
    <row r="112" spans="1:19" ht="15" customHeight="1">
      <c r="C112" s="51" t="s">
        <v>29</v>
      </c>
      <c r="D112" s="318">
        <f>'Cubicle Worksheet (3)'!$S$13</f>
        <v>0</v>
      </c>
      <c r="E112" s="319"/>
      <c r="F112" s="319"/>
      <c r="G112" s="319"/>
      <c r="H112" s="320"/>
      <c r="I112" s="317"/>
      <c r="L112" s="333"/>
      <c r="M112" s="334"/>
      <c r="N112" s="301"/>
      <c r="O112" s="302"/>
      <c r="P112" s="333"/>
      <c r="Q112" s="334"/>
      <c r="R112" s="301"/>
      <c r="S112" s="302"/>
    </row>
    <row r="113" spans="1:19" ht="15" customHeight="1" thickBot="1">
      <c r="C113" s="60"/>
      <c r="D113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13" s="61"/>
      <c r="F113" s="61"/>
      <c r="G113" s="65"/>
      <c r="H113" s="65"/>
      <c r="I113" s="66"/>
      <c r="L113" s="335"/>
      <c r="M113" s="336"/>
      <c r="N113" s="303"/>
      <c r="O113" s="304"/>
      <c r="P113" s="335"/>
      <c r="Q113" s="336"/>
      <c r="R113" s="303"/>
      <c r="S113" s="304"/>
    </row>
    <row r="114" spans="1:19" ht="15" customHeight="1" thickBot="1"/>
    <row r="115" spans="1:19" ht="15" customHeight="1">
      <c r="A115" s="24" t="s">
        <v>86</v>
      </c>
      <c r="B115" s="24" t="s">
        <v>67</v>
      </c>
      <c r="C115" s="51" t="s">
        <v>74</v>
      </c>
      <c r="D115" s="318">
        <f>'Cubicle Worksheet (3)'!$K$4</f>
        <v>0</v>
      </c>
      <c r="E115" s="319"/>
      <c r="F115" s="319"/>
      <c r="G115" s="319"/>
      <c r="H115" s="320"/>
      <c r="I115" s="53">
        <f>'Cubicle Worksheet (3)'!$AG$5</f>
        <v>0</v>
      </c>
      <c r="J115" s="25"/>
      <c r="L115" s="286">
        <f>'Cubicle Worksheet (3)'!$K$4</f>
        <v>0</v>
      </c>
      <c r="M115" s="287"/>
      <c r="N115" s="287"/>
      <c r="O115" s="288"/>
      <c r="P115" s="286">
        <f>'Cubicle Worksheet (3)'!$K$4</f>
        <v>0</v>
      </c>
      <c r="Q115" s="287"/>
      <c r="R115" s="287"/>
      <c r="S115" s="288"/>
    </row>
    <row r="116" spans="1:19" ht="15" customHeight="1">
      <c r="C116" s="51" t="s">
        <v>75</v>
      </c>
      <c r="D116" s="327" t="str">
        <f>'Cubicle Worksheet (3)'!$Q25</f>
        <v xml:space="preserve"> </v>
      </c>
      <c r="E116" s="328"/>
      <c r="F116" s="69" t="str">
        <f>IF('Cubicle Worksheet (3)'!R25="W","widths"," ")</f>
        <v xml:space="preserve"> </v>
      </c>
      <c r="G116" s="69" t="s">
        <v>37</v>
      </c>
      <c r="H116" s="68" t="str">
        <f>'Cubicle Worksheet (3)'!$T25</f>
        <v xml:space="preserve"> </v>
      </c>
      <c r="I116" s="53" t="str">
        <f>+IF('Cubicle Worksheet (3)'!$Q$38=1,"Ship",IF('Cubicle Worksheet (3)'!$Q$38=2,"Install",IF('Cubicle Worksheet (3)'!$Q$38=3,"Deliver",IF('Cubicle Worksheet (3)'!$Q$38=4,"Will Call"))))</f>
        <v>Ship</v>
      </c>
      <c r="J116" s="26"/>
      <c r="L116" s="289" t="str">
        <f>$I$2</f>
        <v>Ship</v>
      </c>
      <c r="M116" s="290"/>
      <c r="N116" s="291">
        <f>'Cubicle Worksheet (3)'!$AG$5</f>
        <v>0</v>
      </c>
      <c r="O116" s="292"/>
      <c r="P116" s="289" t="str">
        <f>$I$2</f>
        <v>Ship</v>
      </c>
      <c r="Q116" s="290"/>
      <c r="R116" s="291">
        <f>'Cubicle Worksheet (3)'!$AG$5</f>
        <v>0</v>
      </c>
      <c r="S116" s="292"/>
    </row>
    <row r="117" spans="1:19" ht="15" customHeight="1">
      <c r="C117" s="51" t="s">
        <v>76</v>
      </c>
      <c r="D117" s="67" t="str">
        <f>IF('Cubicle Worksheet (3)'!$U$9=TRUE,$D116,IF('Cubicle Worksheet (3)'!$U$11=TRUE,$D116,IF('Cubicle Worksheet (3)'!$U$10=TRUE,$D116,IF($I119="RR",$D116+4,$D116))))</f>
        <v xml:space="preserve"> </v>
      </c>
      <c r="E117" s="54" t="s">
        <v>37</v>
      </c>
      <c r="F117" s="55" t="str">
        <f>IF('Cubicle Worksheet (3)'!$U$9=TRUE,($H116-$D123)+4,IF('Cubicle Worksheet (3)'!$U$10=TRUE,$H116+7,IF('Cubicle Worksheet (3)'!$B25&gt;0,($H116-$D123)+4," ")))</f>
        <v xml:space="preserve"> </v>
      </c>
      <c r="G117" s="54"/>
      <c r="H117" s="54"/>
      <c r="I117" s="56"/>
      <c r="L117" s="331" t="str">
        <f>$I121</f>
        <v>P3-10</v>
      </c>
      <c r="M117" s="332"/>
      <c r="N117" s="299" t="s">
        <v>145</v>
      </c>
      <c r="O117" s="300"/>
      <c r="P117" s="331" t="str">
        <f>$I121</f>
        <v>P3-10</v>
      </c>
      <c r="Q117" s="332"/>
      <c r="R117" s="299" t="s">
        <v>146</v>
      </c>
      <c r="S117" s="300"/>
    </row>
    <row r="118" spans="1:19" ht="15" customHeight="1">
      <c r="C118" s="57" t="str">
        <f>IF('Cubicle Worksheet (3)'!$AA$10=TRUE,ROUNDUP('Cubicle Worksheet (3)'!$Q25/'Cubicle Worksheet (3)'!$AA$11,1)," ")</f>
        <v xml:space="preserve"> </v>
      </c>
      <c r="D118" s="69" t="str">
        <f>IF('Cubicle Worksheet (3)'!$U$9=TRUE,"width", IF('Cubicle Worksheet (3)'!$U$11=TRUE,"width",IF('Cubicle Worksheet (3)'!$U$10=TRUE,"width",IF('Cubicle Worksheet (3)'!$T25&gt;104,"width"," "))))</f>
        <v>width</v>
      </c>
      <c r="E118" s="54"/>
      <c r="F118" s="55"/>
      <c r="G118" s="54"/>
      <c r="H118" s="54"/>
      <c r="I118" s="56"/>
      <c r="L118" s="333"/>
      <c r="M118" s="334"/>
      <c r="N118" s="301"/>
      <c r="O118" s="302"/>
      <c r="P118" s="333"/>
      <c r="Q118" s="334"/>
      <c r="R118" s="301"/>
      <c r="S118" s="302"/>
    </row>
    <row r="119" spans="1:19" ht="15" customHeight="1" thickBot="1">
      <c r="C119" s="325">
        <f>'Cubicle Worksheet (3)'!$W25</f>
        <v>0</v>
      </c>
      <c r="D119" s="326"/>
      <c r="E119" s="326"/>
      <c r="F119" s="326"/>
      <c r="G119" s="54"/>
      <c r="H119" s="50" t="str">
        <f>IF('Cubicle Worksheet (3)'!$U$9=TRUE,"Panels","Widths")</f>
        <v>Widths</v>
      </c>
      <c r="I119" s="53" t="str">
        <f>IF('Cubicle Worksheet (3)'!$U$9=TRUE,'Cubicle Worksheet (3)'!$O130, IF('Cubicle Worksheet (3)'!$U$11=TRUE,$D116,IF('Cubicle Worksheet (3)'!$AA$10=TRUE,C118,IF('Cubicle Worksheet (3)'!$U$10=TRUE,$D116,IF('Cubicle Worksheet (3)'!$T25&gt;104,$D116,"RR")))))</f>
        <v xml:space="preserve"> </v>
      </c>
      <c r="L119" s="335"/>
      <c r="M119" s="336"/>
      <c r="N119" s="303"/>
      <c r="O119" s="304"/>
      <c r="P119" s="335"/>
      <c r="Q119" s="336"/>
      <c r="R119" s="303"/>
      <c r="S119" s="304"/>
    </row>
    <row r="120" spans="1:19" ht="15" customHeight="1" thickBot="1">
      <c r="C120" s="59"/>
      <c r="D120" s="58"/>
      <c r="E120" s="54"/>
      <c r="F120" s="55"/>
      <c r="G120" s="54"/>
      <c r="H120" s="55"/>
      <c r="I120" s="56"/>
      <c r="L120" s="75"/>
      <c r="M120" s="70"/>
      <c r="N120" s="71"/>
      <c r="O120" s="74"/>
      <c r="P120" s="71"/>
      <c r="Q120" s="72"/>
      <c r="R120" s="73"/>
      <c r="S120" s="70"/>
    </row>
    <row r="121" spans="1:19" ht="15" customHeight="1">
      <c r="C121" s="52" t="s">
        <v>0</v>
      </c>
      <c r="D121" s="318">
        <f>'Cubicle Worksheet (3)'!$A25</f>
        <v>0</v>
      </c>
      <c r="E121" s="319"/>
      <c r="F121" s="319"/>
      <c r="G121" s="319"/>
      <c r="H121" s="320"/>
      <c r="I121" s="337" t="str">
        <f>'Cubicle Worksheet (3)'!$X25</f>
        <v>P3-10</v>
      </c>
      <c r="L121" s="286">
        <f>'Cubicle Worksheet (3)'!$K$4</f>
        <v>0</v>
      </c>
      <c r="M121" s="287"/>
      <c r="N121" s="287"/>
      <c r="O121" s="288"/>
      <c r="P121" s="286">
        <f>'Cubicle Worksheet (3)'!$K$4</f>
        <v>0</v>
      </c>
      <c r="Q121" s="287"/>
      <c r="R121" s="287"/>
      <c r="S121" s="288"/>
    </row>
    <row r="122" spans="1:19" ht="15" customHeight="1">
      <c r="C122" s="51" t="s">
        <v>141</v>
      </c>
      <c r="D122" s="318" t="str">
        <f>IF('Cubicle Worksheet (3)'!$U$9=TRUE,"Double Snaps",IF('Cubicle Worksheet (3)'!$U$11=TRUE,"Snap Tape"," "))</f>
        <v xml:space="preserve"> </v>
      </c>
      <c r="E122" s="319"/>
      <c r="F122" s="320"/>
      <c r="G122" s="54"/>
      <c r="H122" s="55"/>
      <c r="I122" s="338"/>
      <c r="L122" s="289" t="str">
        <f>$I$2</f>
        <v>Ship</v>
      </c>
      <c r="M122" s="290"/>
      <c r="N122" s="291">
        <f>'Cubicle Worksheet (3)'!$AG$5</f>
        <v>0</v>
      </c>
      <c r="O122" s="292"/>
      <c r="P122" s="289" t="str">
        <f>$I$2</f>
        <v>Ship</v>
      </c>
      <c r="Q122" s="290"/>
      <c r="R122" s="291">
        <f>'Cubicle Worksheet (3)'!$AG$5</f>
        <v>0</v>
      </c>
      <c r="S122" s="292"/>
    </row>
    <row r="123" spans="1:19" ht="15" customHeight="1">
      <c r="C123" s="51" t="s">
        <v>131</v>
      </c>
      <c r="D123" s="329" t="str">
        <f>IF('Cubicle Worksheet (3)'!$U$9=TRUE,'Cubicle Worksheet (3)'!$U25-4,'Cubicle Worksheet (3)'!$U25)</f>
        <v xml:space="preserve"> </v>
      </c>
      <c r="E123" s="330"/>
      <c r="F123" s="62"/>
      <c r="G123" s="63"/>
      <c r="H123" s="64"/>
      <c r="I123" s="338"/>
      <c r="J123" s="28"/>
      <c r="L123" s="331" t="str">
        <f>$I121</f>
        <v>P3-10</v>
      </c>
      <c r="M123" s="332"/>
      <c r="N123" s="299" t="s">
        <v>147</v>
      </c>
      <c r="O123" s="300"/>
      <c r="P123" s="331" t="str">
        <f>$I121</f>
        <v>P3-10</v>
      </c>
      <c r="Q123" s="332"/>
      <c r="R123" s="299" t="s">
        <v>148</v>
      </c>
      <c r="S123" s="300"/>
    </row>
    <row r="124" spans="1:19" ht="15" customHeight="1">
      <c r="C124" s="51" t="s">
        <v>29</v>
      </c>
      <c r="D124" s="318">
        <f>'Cubicle Worksheet (3)'!$S$13</f>
        <v>0</v>
      </c>
      <c r="E124" s="319"/>
      <c r="F124" s="319"/>
      <c r="G124" s="319"/>
      <c r="H124" s="320"/>
      <c r="I124" s="317"/>
      <c r="L124" s="333"/>
      <c r="M124" s="334"/>
      <c r="N124" s="301"/>
      <c r="O124" s="302"/>
      <c r="P124" s="333"/>
      <c r="Q124" s="334"/>
      <c r="R124" s="301"/>
      <c r="S124" s="302"/>
    </row>
    <row r="125" spans="1:19" ht="15" customHeight="1" thickBot="1">
      <c r="C125" s="60"/>
      <c r="D125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25" s="61"/>
      <c r="F125" s="61"/>
      <c r="G125" s="65"/>
      <c r="H125" s="65"/>
      <c r="I125" s="66"/>
      <c r="L125" s="335"/>
      <c r="M125" s="336"/>
      <c r="N125" s="303"/>
      <c r="O125" s="304"/>
      <c r="P125" s="335"/>
      <c r="Q125" s="336"/>
      <c r="R125" s="303"/>
      <c r="S125" s="304"/>
    </row>
    <row r="126" spans="1:19" ht="15" customHeight="1"/>
    <row r="127" spans="1:19" ht="15" customHeight="1" thickBot="1"/>
    <row r="128" spans="1:19" ht="15" customHeight="1">
      <c r="A128" s="24" t="s">
        <v>87</v>
      </c>
      <c r="B128" s="24" t="s">
        <v>68</v>
      </c>
      <c r="C128" s="51" t="s">
        <v>74</v>
      </c>
      <c r="D128" s="318">
        <f>'Cubicle Worksheet (3)'!$K$4</f>
        <v>0</v>
      </c>
      <c r="E128" s="319"/>
      <c r="F128" s="319"/>
      <c r="G128" s="319"/>
      <c r="H128" s="320"/>
      <c r="I128" s="53">
        <f>'Cubicle Worksheet (3)'!$AG$5</f>
        <v>0</v>
      </c>
      <c r="J128" s="25"/>
      <c r="L128" s="286">
        <f>'Cubicle Worksheet (3)'!$K$4</f>
        <v>0</v>
      </c>
      <c r="M128" s="287"/>
      <c r="N128" s="287"/>
      <c r="O128" s="288"/>
      <c r="P128" s="286">
        <f>'Cubicle Worksheet (3)'!$K$4</f>
        <v>0</v>
      </c>
      <c r="Q128" s="287"/>
      <c r="R128" s="287"/>
      <c r="S128" s="288"/>
    </row>
    <row r="129" spans="1:19" ht="15" customHeight="1">
      <c r="C129" s="51" t="s">
        <v>75</v>
      </c>
      <c r="D129" s="327" t="str">
        <f>'Cubicle Worksheet (3)'!$Q26</f>
        <v xml:space="preserve"> </v>
      </c>
      <c r="E129" s="328"/>
      <c r="F129" s="69" t="str">
        <f>IF('Cubicle Worksheet (3)'!R26="W","widths"," ")</f>
        <v xml:space="preserve"> </v>
      </c>
      <c r="G129" s="69" t="s">
        <v>37</v>
      </c>
      <c r="H129" s="68" t="str">
        <f>'Cubicle Worksheet (3)'!$T26</f>
        <v xml:space="preserve"> </v>
      </c>
      <c r="I129" s="53" t="str">
        <f>+IF('Cubicle Worksheet (3)'!$Q$38=1,"Ship",IF('Cubicle Worksheet (3)'!$Q$38=2,"Install",IF('Cubicle Worksheet (3)'!$Q$38=3,"Deliver",IF('Cubicle Worksheet (3)'!$Q$38=4,"Will Call"))))</f>
        <v>Ship</v>
      </c>
      <c r="J129" s="26"/>
      <c r="L129" s="289" t="str">
        <f>$I$2</f>
        <v>Ship</v>
      </c>
      <c r="M129" s="290"/>
      <c r="N129" s="291">
        <f>'Cubicle Worksheet (3)'!$AG$5</f>
        <v>0</v>
      </c>
      <c r="O129" s="292"/>
      <c r="P129" s="289" t="str">
        <f>$I$2</f>
        <v>Ship</v>
      </c>
      <c r="Q129" s="290"/>
      <c r="R129" s="291">
        <f>'Cubicle Worksheet (3)'!$AG$5</f>
        <v>0</v>
      </c>
      <c r="S129" s="292"/>
    </row>
    <row r="130" spans="1:19" ht="15" customHeight="1">
      <c r="C130" s="51" t="s">
        <v>76</v>
      </c>
      <c r="D130" s="67" t="str">
        <f>IF('Cubicle Worksheet (3)'!$U$9=TRUE,$D129,IF('Cubicle Worksheet (3)'!$U$11=TRUE,$D129,IF('Cubicle Worksheet (3)'!$U$10=TRUE,$D129,IF($I132="RR",$D129+4,$D129))))</f>
        <v xml:space="preserve"> </v>
      </c>
      <c r="E130" s="54" t="s">
        <v>37</v>
      </c>
      <c r="F130" s="55" t="str">
        <f>IF('Cubicle Worksheet (3)'!$U$9=TRUE,($H129-$D136)+4,IF('Cubicle Worksheet (3)'!$U$10=TRUE,$H129+7,IF('Cubicle Worksheet (3)'!$B26&gt;0,($H129-$D136)+4," ")))</f>
        <v xml:space="preserve"> </v>
      </c>
      <c r="G130" s="54"/>
      <c r="H130" s="54"/>
      <c r="I130" s="56"/>
      <c r="L130" s="331" t="str">
        <f>$I134</f>
        <v>P3-11</v>
      </c>
      <c r="M130" s="332"/>
      <c r="N130" s="299" t="s">
        <v>145</v>
      </c>
      <c r="O130" s="300"/>
      <c r="P130" s="331" t="str">
        <f>$I134</f>
        <v>P3-11</v>
      </c>
      <c r="Q130" s="332"/>
      <c r="R130" s="299" t="s">
        <v>146</v>
      </c>
      <c r="S130" s="300"/>
    </row>
    <row r="131" spans="1:19" ht="15" customHeight="1">
      <c r="C131" s="57" t="str">
        <f>IF('Cubicle Worksheet (3)'!$AA$10=TRUE,ROUNDUP('Cubicle Worksheet (3)'!$Q26/'Cubicle Worksheet (3)'!$AA$11,1)," ")</f>
        <v xml:space="preserve"> </v>
      </c>
      <c r="D131" s="69" t="str">
        <f>IF('Cubicle Worksheet (3)'!$U$9=TRUE,"width", IF('Cubicle Worksheet (3)'!$U$11=TRUE,"width",IF('Cubicle Worksheet (3)'!$U$10=TRUE,"width",IF('Cubicle Worksheet (3)'!$T26&gt;104,"width"," "))))</f>
        <v>width</v>
      </c>
      <c r="E131" s="54"/>
      <c r="F131" s="55"/>
      <c r="G131" s="54"/>
      <c r="H131" s="54"/>
      <c r="I131" s="56"/>
      <c r="L131" s="333"/>
      <c r="M131" s="334"/>
      <c r="N131" s="301"/>
      <c r="O131" s="302"/>
      <c r="P131" s="333"/>
      <c r="Q131" s="334"/>
      <c r="R131" s="301"/>
      <c r="S131" s="302"/>
    </row>
    <row r="132" spans="1:19" ht="15" customHeight="1" thickBot="1">
      <c r="C132" s="325">
        <f>'Cubicle Worksheet (3)'!$W26</f>
        <v>0</v>
      </c>
      <c r="D132" s="326"/>
      <c r="E132" s="326"/>
      <c r="F132" s="326"/>
      <c r="G132" s="54"/>
      <c r="H132" s="50" t="str">
        <f>IF('Cubicle Worksheet (3)'!$U$9=TRUE,"Panels","Widths")</f>
        <v>Widths</v>
      </c>
      <c r="I132" s="53" t="str">
        <f>IF('Cubicle Worksheet (3)'!$U$9=TRUE,'Cubicle Worksheet (3)'!$O143, IF('Cubicle Worksheet (3)'!$U$11=TRUE,$D129,IF('Cubicle Worksheet (3)'!$AA$10=TRUE,C131,IF('Cubicle Worksheet (3)'!$U$10=TRUE,$D129,IF('Cubicle Worksheet (3)'!$T26&gt;104,$D129,"RR")))))</f>
        <v xml:space="preserve"> </v>
      </c>
      <c r="L132" s="335"/>
      <c r="M132" s="336"/>
      <c r="N132" s="303"/>
      <c r="O132" s="304"/>
      <c r="P132" s="335"/>
      <c r="Q132" s="336"/>
      <c r="R132" s="303"/>
      <c r="S132" s="304"/>
    </row>
    <row r="133" spans="1:19" ht="15" customHeight="1" thickBot="1">
      <c r="C133" s="59"/>
      <c r="D133" s="58"/>
      <c r="E133" s="54"/>
      <c r="F133" s="55"/>
      <c r="G133" s="54"/>
      <c r="H133" s="55"/>
      <c r="I133" s="56"/>
      <c r="L133" s="75"/>
      <c r="M133" s="70"/>
      <c r="N133" s="71"/>
      <c r="O133" s="74"/>
      <c r="P133" s="71"/>
      <c r="Q133" s="72"/>
      <c r="R133" s="73"/>
      <c r="S133" s="70"/>
    </row>
    <row r="134" spans="1:19" ht="15" customHeight="1">
      <c r="C134" s="52" t="s">
        <v>0</v>
      </c>
      <c r="D134" s="318">
        <f>'Cubicle Worksheet (3)'!$A26</f>
        <v>0</v>
      </c>
      <c r="E134" s="319"/>
      <c r="F134" s="319"/>
      <c r="G134" s="319"/>
      <c r="H134" s="320"/>
      <c r="I134" s="337" t="str">
        <f>'Cubicle Worksheet (3)'!$X26</f>
        <v>P3-11</v>
      </c>
      <c r="L134" s="286">
        <f>'Cubicle Worksheet (3)'!$K$4</f>
        <v>0</v>
      </c>
      <c r="M134" s="287"/>
      <c r="N134" s="287"/>
      <c r="O134" s="288"/>
      <c r="P134" s="286">
        <f>'Cubicle Worksheet (3)'!$K$4</f>
        <v>0</v>
      </c>
      <c r="Q134" s="287"/>
      <c r="R134" s="287"/>
      <c r="S134" s="288"/>
    </row>
    <row r="135" spans="1:19" ht="15" customHeight="1">
      <c r="C135" s="51" t="s">
        <v>141</v>
      </c>
      <c r="D135" s="318" t="str">
        <f>IF('Cubicle Worksheet (3)'!$U$9=TRUE,"Double Snaps",IF('Cubicle Worksheet (3)'!$U$11=TRUE,"Snap Tape"," "))</f>
        <v xml:space="preserve"> </v>
      </c>
      <c r="E135" s="319"/>
      <c r="F135" s="320"/>
      <c r="G135" s="54"/>
      <c r="H135" s="55"/>
      <c r="I135" s="338"/>
      <c r="L135" s="289" t="str">
        <f>$I$2</f>
        <v>Ship</v>
      </c>
      <c r="M135" s="290"/>
      <c r="N135" s="291">
        <f>'Cubicle Worksheet (3)'!$AG$5</f>
        <v>0</v>
      </c>
      <c r="O135" s="292"/>
      <c r="P135" s="289" t="str">
        <f>$I$2</f>
        <v>Ship</v>
      </c>
      <c r="Q135" s="290"/>
      <c r="R135" s="291">
        <f>'Cubicle Worksheet (3)'!$AG$5</f>
        <v>0</v>
      </c>
      <c r="S135" s="292"/>
    </row>
    <row r="136" spans="1:19" ht="15" customHeight="1">
      <c r="C136" s="51" t="s">
        <v>131</v>
      </c>
      <c r="D136" s="329" t="str">
        <f>IF('Cubicle Worksheet (3)'!$U$9=TRUE,'Cubicle Worksheet (3)'!$U26-4,'Cubicle Worksheet (3)'!$U26)</f>
        <v xml:space="preserve"> </v>
      </c>
      <c r="E136" s="330"/>
      <c r="F136" s="62"/>
      <c r="G136" s="63"/>
      <c r="H136" s="64"/>
      <c r="I136" s="338"/>
      <c r="J136" s="28"/>
      <c r="L136" s="331" t="str">
        <f>$I134</f>
        <v>P3-11</v>
      </c>
      <c r="M136" s="332"/>
      <c r="N136" s="299" t="s">
        <v>147</v>
      </c>
      <c r="O136" s="300"/>
      <c r="P136" s="331" t="str">
        <f>$I134</f>
        <v>P3-11</v>
      </c>
      <c r="Q136" s="332"/>
      <c r="R136" s="299" t="s">
        <v>148</v>
      </c>
      <c r="S136" s="300"/>
    </row>
    <row r="137" spans="1:19" ht="15" customHeight="1">
      <c r="C137" s="51" t="s">
        <v>29</v>
      </c>
      <c r="D137" s="318">
        <f>'Cubicle Worksheet (3)'!$S$13</f>
        <v>0</v>
      </c>
      <c r="E137" s="319"/>
      <c r="F137" s="319"/>
      <c r="G137" s="319"/>
      <c r="H137" s="320"/>
      <c r="I137" s="317"/>
      <c r="L137" s="333"/>
      <c r="M137" s="334"/>
      <c r="N137" s="301"/>
      <c r="O137" s="302"/>
      <c r="P137" s="333"/>
      <c r="Q137" s="334"/>
      <c r="R137" s="301"/>
      <c r="S137" s="302"/>
    </row>
    <row r="138" spans="1:19" ht="15" customHeight="1" thickBot="1">
      <c r="C138" s="60"/>
      <c r="D138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38" s="61"/>
      <c r="F138" s="61"/>
      <c r="G138" s="65"/>
      <c r="H138" s="65"/>
      <c r="I138" s="66"/>
      <c r="L138" s="335"/>
      <c r="M138" s="336"/>
      <c r="N138" s="303"/>
      <c r="O138" s="304"/>
      <c r="P138" s="335"/>
      <c r="Q138" s="336"/>
      <c r="R138" s="303"/>
      <c r="S138" s="304"/>
    </row>
    <row r="139" spans="1:19" ht="15" customHeight="1"/>
    <row r="140" spans="1:19" ht="15" customHeight="1" thickBot="1"/>
    <row r="141" spans="1:19" ht="15" customHeight="1">
      <c r="A141" s="24" t="s">
        <v>88</v>
      </c>
      <c r="B141" s="24" t="s">
        <v>69</v>
      </c>
      <c r="C141" s="51" t="s">
        <v>74</v>
      </c>
      <c r="D141" s="318">
        <f>'Cubicle Worksheet (3)'!$K$4</f>
        <v>0</v>
      </c>
      <c r="E141" s="319"/>
      <c r="F141" s="319"/>
      <c r="G141" s="319"/>
      <c r="H141" s="320"/>
      <c r="I141" s="53">
        <f>'Cubicle Worksheet (3)'!$AG$5</f>
        <v>0</v>
      </c>
      <c r="J141" s="25"/>
      <c r="L141" s="286">
        <f>'Cubicle Worksheet (3)'!$K$4</f>
        <v>0</v>
      </c>
      <c r="M141" s="287"/>
      <c r="N141" s="287"/>
      <c r="O141" s="288"/>
      <c r="P141" s="286">
        <f>'Cubicle Worksheet (3)'!$K$4</f>
        <v>0</v>
      </c>
      <c r="Q141" s="287"/>
      <c r="R141" s="287"/>
      <c r="S141" s="288"/>
    </row>
    <row r="142" spans="1:19" ht="15" customHeight="1">
      <c r="C142" s="51" t="s">
        <v>75</v>
      </c>
      <c r="D142" s="327" t="str">
        <f>'Cubicle Worksheet (3)'!$Q27</f>
        <v xml:space="preserve"> </v>
      </c>
      <c r="E142" s="328"/>
      <c r="F142" s="69" t="str">
        <f>IF('Cubicle Worksheet (3)'!R27="W","widths"," ")</f>
        <v xml:space="preserve"> </v>
      </c>
      <c r="G142" s="69" t="s">
        <v>37</v>
      </c>
      <c r="H142" s="68" t="str">
        <f>'Cubicle Worksheet (3)'!$T27</f>
        <v xml:space="preserve"> </v>
      </c>
      <c r="I142" s="53" t="str">
        <f>+IF('Cubicle Worksheet (3)'!$Q$38=1,"Ship",IF('Cubicle Worksheet (3)'!$Q$38=2,"Install",IF('Cubicle Worksheet (3)'!$Q$38=3,"Deliver",IF('Cubicle Worksheet (3)'!$Q$38=4,"Will Call"))))</f>
        <v>Ship</v>
      </c>
      <c r="J142" s="26"/>
      <c r="L142" s="289" t="str">
        <f>$I$2</f>
        <v>Ship</v>
      </c>
      <c r="M142" s="290"/>
      <c r="N142" s="291">
        <f>'Cubicle Worksheet (3)'!$AG$5</f>
        <v>0</v>
      </c>
      <c r="O142" s="292"/>
      <c r="P142" s="289" t="str">
        <f>$I$2</f>
        <v>Ship</v>
      </c>
      <c r="Q142" s="290"/>
      <c r="R142" s="291">
        <f>'Cubicle Worksheet (3)'!$AG$5</f>
        <v>0</v>
      </c>
      <c r="S142" s="292"/>
    </row>
    <row r="143" spans="1:19" ht="15" customHeight="1">
      <c r="C143" s="51" t="s">
        <v>76</v>
      </c>
      <c r="D143" s="67" t="str">
        <f>IF('Cubicle Worksheet (3)'!$U$9=TRUE,$D142,IF('Cubicle Worksheet (3)'!$U$11=TRUE,$D142,IF('Cubicle Worksheet (3)'!$U$10=TRUE,$D142,IF($I145="RR",$D142+4,$D142))))</f>
        <v xml:space="preserve"> </v>
      </c>
      <c r="E143" s="54" t="s">
        <v>37</v>
      </c>
      <c r="F143" s="55" t="str">
        <f>IF('Cubicle Worksheet (3)'!$U$9=TRUE,($H142-$D149)+4,IF('Cubicle Worksheet (3)'!$U$10=TRUE,$H142+7,IF('Cubicle Worksheet (3)'!$B27&gt;0,($H142-$D149)+4," ")))</f>
        <v xml:space="preserve"> </v>
      </c>
      <c r="G143" s="54"/>
      <c r="H143" s="54"/>
      <c r="I143" s="56"/>
      <c r="L143" s="331" t="str">
        <f>$I147</f>
        <v>P3-12</v>
      </c>
      <c r="M143" s="332"/>
      <c r="N143" s="299" t="s">
        <v>145</v>
      </c>
      <c r="O143" s="300"/>
      <c r="P143" s="331" t="str">
        <f>$I147</f>
        <v>P3-12</v>
      </c>
      <c r="Q143" s="332"/>
      <c r="R143" s="299" t="s">
        <v>146</v>
      </c>
      <c r="S143" s="300"/>
    </row>
    <row r="144" spans="1:19" ht="15" customHeight="1">
      <c r="C144" s="57" t="str">
        <f>IF('Cubicle Worksheet (3)'!$AA$10=TRUE,ROUNDUP('Cubicle Worksheet (3)'!$Q27/'Cubicle Worksheet (3)'!$AA$11,1)," ")</f>
        <v xml:space="preserve"> </v>
      </c>
      <c r="D144" s="69" t="str">
        <f>IF('Cubicle Worksheet (3)'!$U$9=TRUE,"width", IF('Cubicle Worksheet (3)'!$U$11=TRUE,"width",IF('Cubicle Worksheet (3)'!$U$10=TRUE,"width",IF('Cubicle Worksheet (3)'!$T27&gt;104,"width"," "))))</f>
        <v>width</v>
      </c>
      <c r="E144" s="54"/>
      <c r="F144" s="55"/>
      <c r="G144" s="54"/>
      <c r="H144" s="54"/>
      <c r="I144" s="56"/>
      <c r="L144" s="333"/>
      <c r="M144" s="334"/>
      <c r="N144" s="301"/>
      <c r="O144" s="302"/>
      <c r="P144" s="333"/>
      <c r="Q144" s="334"/>
      <c r="R144" s="301"/>
      <c r="S144" s="302"/>
    </row>
    <row r="145" spans="1:19" ht="15" customHeight="1" thickBot="1">
      <c r="C145" s="325">
        <f>'Cubicle Worksheet (3)'!$W27</f>
        <v>0</v>
      </c>
      <c r="D145" s="326"/>
      <c r="E145" s="326"/>
      <c r="F145" s="326"/>
      <c r="G145" s="54"/>
      <c r="H145" s="50" t="str">
        <f>IF('Cubicle Worksheet (3)'!$U$9=TRUE,"Panels","Widths")</f>
        <v>Widths</v>
      </c>
      <c r="I145" s="53" t="str">
        <f>IF('Cubicle Worksheet (3)'!$U$9=TRUE,'Cubicle Worksheet (3)'!$O156, IF('Cubicle Worksheet (3)'!$U$11=TRUE,$D142,IF('Cubicle Worksheet (3)'!$AA$10=TRUE,C144,IF('Cubicle Worksheet (3)'!$U$10=TRUE,$D142,IF('Cubicle Worksheet (3)'!$T27&gt;104,$D142,"RR")))))</f>
        <v xml:space="preserve"> </v>
      </c>
      <c r="L145" s="335"/>
      <c r="M145" s="336"/>
      <c r="N145" s="303"/>
      <c r="O145" s="304"/>
      <c r="P145" s="335"/>
      <c r="Q145" s="336"/>
      <c r="R145" s="303"/>
      <c r="S145" s="304"/>
    </row>
    <row r="146" spans="1:19" ht="15" customHeight="1" thickBot="1">
      <c r="C146" s="59"/>
      <c r="D146" s="58"/>
      <c r="E146" s="54"/>
      <c r="F146" s="55"/>
      <c r="G146" s="54"/>
      <c r="H146" s="55"/>
      <c r="I146" s="56"/>
      <c r="L146" s="75"/>
      <c r="M146" s="70"/>
      <c r="N146" s="71"/>
      <c r="O146" s="74"/>
      <c r="P146" s="71"/>
      <c r="Q146" s="72"/>
      <c r="R146" s="73"/>
      <c r="S146" s="70"/>
    </row>
    <row r="147" spans="1:19" ht="15" customHeight="1">
      <c r="C147" s="52" t="s">
        <v>0</v>
      </c>
      <c r="D147" s="318">
        <f>'Cubicle Worksheet (3)'!$A27</f>
        <v>0</v>
      </c>
      <c r="E147" s="319"/>
      <c r="F147" s="319"/>
      <c r="G147" s="319"/>
      <c r="H147" s="320"/>
      <c r="I147" s="337" t="str">
        <f>'Cubicle Worksheet (3)'!$X27</f>
        <v>P3-12</v>
      </c>
      <c r="L147" s="286">
        <f>'Cubicle Worksheet (3)'!$K$4</f>
        <v>0</v>
      </c>
      <c r="M147" s="287"/>
      <c r="N147" s="287"/>
      <c r="O147" s="288"/>
      <c r="P147" s="286">
        <f>'Cubicle Worksheet (3)'!$K$4</f>
        <v>0</v>
      </c>
      <c r="Q147" s="287"/>
      <c r="R147" s="287"/>
      <c r="S147" s="288"/>
    </row>
    <row r="148" spans="1:19" ht="15" customHeight="1">
      <c r="C148" s="51" t="s">
        <v>141</v>
      </c>
      <c r="D148" s="318" t="str">
        <f>IF('Cubicle Worksheet (3)'!$U$9=TRUE,"Double Snaps",IF('Cubicle Worksheet (3)'!$U$11=TRUE,"Snap Tape"," "))</f>
        <v xml:space="preserve"> </v>
      </c>
      <c r="E148" s="319"/>
      <c r="F148" s="320"/>
      <c r="G148" s="54"/>
      <c r="H148" s="55"/>
      <c r="I148" s="338"/>
      <c r="L148" s="289" t="str">
        <f>$I$2</f>
        <v>Ship</v>
      </c>
      <c r="M148" s="290"/>
      <c r="N148" s="291">
        <f>'Cubicle Worksheet (3)'!$AG$5</f>
        <v>0</v>
      </c>
      <c r="O148" s="292"/>
      <c r="P148" s="289" t="str">
        <f>$I$2</f>
        <v>Ship</v>
      </c>
      <c r="Q148" s="290"/>
      <c r="R148" s="291">
        <f>'Cubicle Worksheet (3)'!$AG$5</f>
        <v>0</v>
      </c>
      <c r="S148" s="292"/>
    </row>
    <row r="149" spans="1:19" ht="15" customHeight="1">
      <c r="C149" s="51" t="s">
        <v>131</v>
      </c>
      <c r="D149" s="329" t="str">
        <f>IF('Cubicle Worksheet (3)'!$U$9=TRUE,'Cubicle Worksheet (3)'!$U27-4,'Cubicle Worksheet (3)'!$U27)</f>
        <v xml:space="preserve"> </v>
      </c>
      <c r="E149" s="330"/>
      <c r="F149" s="62"/>
      <c r="G149" s="63"/>
      <c r="H149" s="64"/>
      <c r="I149" s="338"/>
      <c r="J149" s="28"/>
      <c r="L149" s="331" t="str">
        <f>$I147</f>
        <v>P3-12</v>
      </c>
      <c r="M149" s="332"/>
      <c r="N149" s="299" t="s">
        <v>147</v>
      </c>
      <c r="O149" s="300"/>
      <c r="P149" s="331" t="str">
        <f>$I147</f>
        <v>P3-12</v>
      </c>
      <c r="Q149" s="332"/>
      <c r="R149" s="299" t="s">
        <v>148</v>
      </c>
      <c r="S149" s="300"/>
    </row>
    <row r="150" spans="1:19" ht="15" customHeight="1">
      <c r="C150" s="51" t="s">
        <v>29</v>
      </c>
      <c r="D150" s="318">
        <f>'Cubicle Worksheet (3)'!$S$13</f>
        <v>0</v>
      </c>
      <c r="E150" s="319"/>
      <c r="F150" s="319"/>
      <c r="G150" s="319"/>
      <c r="H150" s="320"/>
      <c r="I150" s="317"/>
      <c r="L150" s="333"/>
      <c r="M150" s="334"/>
      <c r="N150" s="301"/>
      <c r="O150" s="302"/>
      <c r="P150" s="333"/>
      <c r="Q150" s="334"/>
      <c r="R150" s="301"/>
      <c r="S150" s="302"/>
    </row>
    <row r="151" spans="1:19" ht="15" customHeight="1" thickBot="1">
      <c r="C151" s="60"/>
      <c r="D151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51" s="61"/>
      <c r="F151" s="61"/>
      <c r="G151" s="65"/>
      <c r="H151" s="65"/>
      <c r="I151" s="66"/>
      <c r="L151" s="335"/>
      <c r="M151" s="336"/>
      <c r="N151" s="303"/>
      <c r="O151" s="304"/>
      <c r="P151" s="335"/>
      <c r="Q151" s="336"/>
      <c r="R151" s="303"/>
      <c r="S151" s="304"/>
    </row>
    <row r="152" spans="1:19" ht="15" customHeight="1" thickBot="1"/>
    <row r="153" spans="1:19" ht="15" customHeight="1">
      <c r="A153" s="24" t="s">
        <v>89</v>
      </c>
      <c r="B153" s="24" t="s">
        <v>70</v>
      </c>
      <c r="C153" s="51" t="s">
        <v>74</v>
      </c>
      <c r="D153" s="318">
        <f>'Cubicle Worksheet (3)'!$K$4</f>
        <v>0</v>
      </c>
      <c r="E153" s="319"/>
      <c r="F153" s="319"/>
      <c r="G153" s="319"/>
      <c r="H153" s="320"/>
      <c r="I153" s="53">
        <f>'Cubicle Worksheet (3)'!$AG$5</f>
        <v>0</v>
      </c>
      <c r="J153" s="25"/>
      <c r="L153" s="286">
        <f>'Cubicle Worksheet (3)'!$K$4</f>
        <v>0</v>
      </c>
      <c r="M153" s="287"/>
      <c r="N153" s="287"/>
      <c r="O153" s="288"/>
      <c r="P153" s="286">
        <f>'Cubicle Worksheet (3)'!$K$4</f>
        <v>0</v>
      </c>
      <c r="Q153" s="287"/>
      <c r="R153" s="287"/>
      <c r="S153" s="288"/>
    </row>
    <row r="154" spans="1:19" ht="15" customHeight="1">
      <c r="C154" s="51" t="s">
        <v>75</v>
      </c>
      <c r="D154" s="327" t="str">
        <f>'Cubicle Worksheet (3)'!$Q28</f>
        <v xml:space="preserve"> </v>
      </c>
      <c r="E154" s="328"/>
      <c r="F154" s="69" t="str">
        <f>IF('Cubicle Worksheet (3)'!R28="W","widths"," ")</f>
        <v xml:space="preserve"> </v>
      </c>
      <c r="G154" s="69" t="s">
        <v>37</v>
      </c>
      <c r="H154" s="68" t="str">
        <f>'Cubicle Worksheet (3)'!$T28</f>
        <v xml:space="preserve"> </v>
      </c>
      <c r="I154" s="53" t="str">
        <f>+IF('Cubicle Worksheet (3)'!$Q$38=1,"Ship",IF('Cubicle Worksheet (3)'!$Q$38=2,"Install",IF('Cubicle Worksheet (3)'!$Q$38=3,"Deliver",IF('Cubicle Worksheet (3)'!$Q$38=4,"Will Call"))))</f>
        <v>Ship</v>
      </c>
      <c r="J154" s="26"/>
      <c r="L154" s="289" t="str">
        <f>$I$2</f>
        <v>Ship</v>
      </c>
      <c r="M154" s="290"/>
      <c r="N154" s="291">
        <f>'Cubicle Worksheet (3)'!$AG$5</f>
        <v>0</v>
      </c>
      <c r="O154" s="292"/>
      <c r="P154" s="289" t="str">
        <f>$I$2</f>
        <v>Ship</v>
      </c>
      <c r="Q154" s="290"/>
      <c r="R154" s="291">
        <f>'Cubicle Worksheet (3)'!$AG$5</f>
        <v>0</v>
      </c>
      <c r="S154" s="292"/>
    </row>
    <row r="155" spans="1:19" ht="15" customHeight="1">
      <c r="C155" s="51" t="s">
        <v>76</v>
      </c>
      <c r="D155" s="67" t="str">
        <f>IF('Cubicle Worksheet (3)'!$U$9=TRUE,$D154,IF('Cubicle Worksheet (3)'!$U$11=TRUE,$D154,IF('Cubicle Worksheet (3)'!$U$10=TRUE,$D154,IF($I157="RR",$D154+4,$D154))))</f>
        <v xml:space="preserve"> </v>
      </c>
      <c r="E155" s="54" t="s">
        <v>37</v>
      </c>
      <c r="F155" s="55" t="str">
        <f>IF('Cubicle Worksheet (3)'!$U$9=TRUE,($H154-$D161)+4,IF('Cubicle Worksheet (3)'!$U$10=TRUE,$H154+7,IF('Cubicle Worksheet (3)'!$B28&gt;0,($H154-$D161)+4," ")))</f>
        <v xml:space="preserve"> </v>
      </c>
      <c r="G155" s="54"/>
      <c r="H155" s="54"/>
      <c r="I155" s="56"/>
      <c r="L155" s="331" t="str">
        <f>$I159</f>
        <v>P3-13</v>
      </c>
      <c r="M155" s="332"/>
      <c r="N155" s="299" t="s">
        <v>145</v>
      </c>
      <c r="O155" s="300"/>
      <c r="P155" s="331" t="str">
        <f>$I159</f>
        <v>P3-13</v>
      </c>
      <c r="Q155" s="332"/>
      <c r="R155" s="299" t="s">
        <v>146</v>
      </c>
      <c r="S155" s="300"/>
    </row>
    <row r="156" spans="1:19" ht="15" customHeight="1">
      <c r="C156" s="57" t="str">
        <f>IF('Cubicle Worksheet (3)'!$AA$10=TRUE,ROUNDUP('Cubicle Worksheet (3)'!$Q28/'Cubicle Worksheet (3)'!$AA$11,1)," ")</f>
        <v xml:space="preserve"> </v>
      </c>
      <c r="D156" s="69" t="str">
        <f>IF('Cubicle Worksheet (3)'!$U$9=TRUE,"width", IF('Cubicle Worksheet (3)'!$U$11=TRUE,"width",IF('Cubicle Worksheet (3)'!$U$10=TRUE,"width",IF('Cubicle Worksheet (3)'!$T28&gt;104,"width"," "))))</f>
        <v>width</v>
      </c>
      <c r="E156" s="54"/>
      <c r="F156" s="55"/>
      <c r="G156" s="54"/>
      <c r="H156" s="54"/>
      <c r="I156" s="56"/>
      <c r="L156" s="333"/>
      <c r="M156" s="334"/>
      <c r="N156" s="301"/>
      <c r="O156" s="302"/>
      <c r="P156" s="333"/>
      <c r="Q156" s="334"/>
      <c r="R156" s="301"/>
      <c r="S156" s="302"/>
    </row>
    <row r="157" spans="1:19" ht="15" customHeight="1" thickBot="1">
      <c r="C157" s="325">
        <f>'Cubicle Worksheet (3)'!$W28</f>
        <v>0</v>
      </c>
      <c r="D157" s="326"/>
      <c r="E157" s="326"/>
      <c r="F157" s="326"/>
      <c r="G157" s="54"/>
      <c r="H157" s="50" t="str">
        <f>IF('Cubicle Worksheet (3)'!$U$9=TRUE,"Panels","Widths")</f>
        <v>Widths</v>
      </c>
      <c r="I157" s="53" t="str">
        <f>IF('Cubicle Worksheet (3)'!$U$9=TRUE,'Cubicle Worksheet (3)'!$O168, IF('Cubicle Worksheet (3)'!$U$11=TRUE,$D154,IF('Cubicle Worksheet (3)'!$AA$10=TRUE,C156,IF('Cubicle Worksheet (3)'!$U$10=TRUE,$D154,IF('Cubicle Worksheet (3)'!$T28&gt;104,$D154,"RR")))))</f>
        <v xml:space="preserve"> </v>
      </c>
      <c r="L157" s="335"/>
      <c r="M157" s="336"/>
      <c r="N157" s="303"/>
      <c r="O157" s="304"/>
      <c r="P157" s="335"/>
      <c r="Q157" s="336"/>
      <c r="R157" s="303"/>
      <c r="S157" s="304"/>
    </row>
    <row r="158" spans="1:19" ht="15" customHeight="1" thickBot="1">
      <c r="C158" s="59"/>
      <c r="D158" s="58"/>
      <c r="E158" s="54"/>
      <c r="F158" s="55"/>
      <c r="G158" s="54"/>
      <c r="H158" s="55"/>
      <c r="I158" s="56"/>
      <c r="L158" s="75"/>
      <c r="M158" s="70"/>
      <c r="N158" s="71"/>
      <c r="O158" s="74"/>
      <c r="P158" s="71"/>
      <c r="Q158" s="72"/>
      <c r="R158" s="73"/>
      <c r="S158" s="70"/>
    </row>
    <row r="159" spans="1:19" ht="15" customHeight="1">
      <c r="C159" s="52" t="s">
        <v>0</v>
      </c>
      <c r="D159" s="318">
        <f>'Cubicle Worksheet (3)'!$A28</f>
        <v>0</v>
      </c>
      <c r="E159" s="319"/>
      <c r="F159" s="319"/>
      <c r="G159" s="319"/>
      <c r="H159" s="320"/>
      <c r="I159" s="337" t="str">
        <f>'Cubicle Worksheet (3)'!$X28</f>
        <v>P3-13</v>
      </c>
      <c r="L159" s="286">
        <f>'Cubicle Worksheet (3)'!$K$4</f>
        <v>0</v>
      </c>
      <c r="M159" s="287"/>
      <c r="N159" s="287"/>
      <c r="O159" s="288"/>
      <c r="P159" s="286">
        <f>'Cubicle Worksheet (3)'!$K$4</f>
        <v>0</v>
      </c>
      <c r="Q159" s="287"/>
      <c r="R159" s="287"/>
      <c r="S159" s="288"/>
    </row>
    <row r="160" spans="1:19" ht="15" customHeight="1">
      <c r="C160" s="51" t="s">
        <v>141</v>
      </c>
      <c r="D160" s="318" t="str">
        <f>IF('Cubicle Worksheet (3)'!$U$9=TRUE,"Double Snaps",IF('Cubicle Worksheet (3)'!$U$11=TRUE,"Snap Tape"," "))</f>
        <v xml:space="preserve"> </v>
      </c>
      <c r="E160" s="319"/>
      <c r="F160" s="320"/>
      <c r="G160" s="54"/>
      <c r="H160" s="55"/>
      <c r="I160" s="338"/>
      <c r="L160" s="289" t="str">
        <f>$I$2</f>
        <v>Ship</v>
      </c>
      <c r="M160" s="290"/>
      <c r="N160" s="291">
        <f>'Cubicle Worksheet (3)'!$AG$5</f>
        <v>0</v>
      </c>
      <c r="O160" s="292"/>
      <c r="P160" s="289" t="str">
        <f>$I$2</f>
        <v>Ship</v>
      </c>
      <c r="Q160" s="290"/>
      <c r="R160" s="291">
        <f>'Cubicle Worksheet (3)'!$AG$5</f>
        <v>0</v>
      </c>
      <c r="S160" s="292"/>
    </row>
    <row r="161" spans="1:19" ht="15" customHeight="1">
      <c r="C161" s="51" t="s">
        <v>131</v>
      </c>
      <c r="D161" s="329" t="str">
        <f>IF('Cubicle Worksheet (3)'!$U$9=TRUE,'Cubicle Worksheet (3)'!$U28-4,'Cubicle Worksheet (3)'!$U28)</f>
        <v xml:space="preserve"> </v>
      </c>
      <c r="E161" s="330"/>
      <c r="F161" s="62"/>
      <c r="G161" s="63"/>
      <c r="H161" s="64"/>
      <c r="I161" s="338"/>
      <c r="J161" s="28"/>
      <c r="L161" s="331" t="str">
        <f>$I159</f>
        <v>P3-13</v>
      </c>
      <c r="M161" s="332"/>
      <c r="N161" s="299" t="s">
        <v>147</v>
      </c>
      <c r="O161" s="300"/>
      <c r="P161" s="331" t="str">
        <f>$I159</f>
        <v>P3-13</v>
      </c>
      <c r="Q161" s="332"/>
      <c r="R161" s="299" t="s">
        <v>148</v>
      </c>
      <c r="S161" s="300"/>
    </row>
    <row r="162" spans="1:19" ht="15" customHeight="1">
      <c r="C162" s="51" t="s">
        <v>29</v>
      </c>
      <c r="D162" s="318">
        <f>'Cubicle Worksheet (3)'!$S$13</f>
        <v>0</v>
      </c>
      <c r="E162" s="319"/>
      <c r="F162" s="319"/>
      <c r="G162" s="319"/>
      <c r="H162" s="320"/>
      <c r="I162" s="317"/>
      <c r="L162" s="333"/>
      <c r="M162" s="334"/>
      <c r="N162" s="301"/>
      <c r="O162" s="302"/>
      <c r="P162" s="333"/>
      <c r="Q162" s="334"/>
      <c r="R162" s="301"/>
      <c r="S162" s="302"/>
    </row>
    <row r="163" spans="1:19" ht="15" customHeight="1" thickBot="1">
      <c r="C163" s="60"/>
      <c r="D163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63" s="61"/>
      <c r="F163" s="61"/>
      <c r="G163" s="65"/>
      <c r="H163" s="65"/>
      <c r="I163" s="66"/>
      <c r="L163" s="335"/>
      <c r="M163" s="336"/>
      <c r="N163" s="303"/>
      <c r="O163" s="304"/>
      <c r="P163" s="335"/>
      <c r="Q163" s="336"/>
      <c r="R163" s="303"/>
      <c r="S163" s="304"/>
    </row>
    <row r="164" spans="1:19" ht="15" customHeight="1"/>
    <row r="165" spans="1:19" ht="15" customHeight="1" thickBot="1"/>
    <row r="166" spans="1:19" ht="15" customHeight="1">
      <c r="A166" s="24" t="s">
        <v>90</v>
      </c>
      <c r="B166" s="24" t="s">
        <v>71</v>
      </c>
      <c r="C166" s="51" t="s">
        <v>74</v>
      </c>
      <c r="D166" s="318">
        <f>'Cubicle Worksheet (3)'!$K$4</f>
        <v>0</v>
      </c>
      <c r="E166" s="319"/>
      <c r="F166" s="319"/>
      <c r="G166" s="319"/>
      <c r="H166" s="320"/>
      <c r="I166" s="53">
        <f>'Cubicle Worksheet (3)'!$AG$5</f>
        <v>0</v>
      </c>
      <c r="J166" s="25"/>
      <c r="L166" s="286">
        <f>'Cubicle Worksheet (3)'!$K$4</f>
        <v>0</v>
      </c>
      <c r="M166" s="287"/>
      <c r="N166" s="287"/>
      <c r="O166" s="288"/>
      <c r="P166" s="286">
        <f>'Cubicle Worksheet (3)'!$K$4</f>
        <v>0</v>
      </c>
      <c r="Q166" s="287"/>
      <c r="R166" s="287"/>
      <c r="S166" s="288"/>
    </row>
    <row r="167" spans="1:19" ht="15" customHeight="1">
      <c r="C167" s="51" t="s">
        <v>75</v>
      </c>
      <c r="D167" s="327" t="str">
        <f>'Cubicle Worksheet (3)'!$Q29</f>
        <v xml:space="preserve"> </v>
      </c>
      <c r="E167" s="328"/>
      <c r="F167" s="69" t="str">
        <f>IF('Cubicle Worksheet (3)'!R29="W","widths"," ")</f>
        <v xml:space="preserve"> </v>
      </c>
      <c r="G167" s="69" t="s">
        <v>37</v>
      </c>
      <c r="H167" s="68" t="str">
        <f>'Cubicle Worksheet (3)'!$T29</f>
        <v xml:space="preserve"> </v>
      </c>
      <c r="I167" s="53" t="str">
        <f>+IF('Cubicle Worksheet (3)'!$Q$38=1,"Ship",IF('Cubicle Worksheet (3)'!$Q$38=2,"Install",IF('Cubicle Worksheet (3)'!$Q$38=3,"Deliver",IF('Cubicle Worksheet (3)'!$Q$38=4,"Will Call"))))</f>
        <v>Ship</v>
      </c>
      <c r="J167" s="26"/>
      <c r="L167" s="289" t="str">
        <f>$I$2</f>
        <v>Ship</v>
      </c>
      <c r="M167" s="290"/>
      <c r="N167" s="291">
        <f>'Cubicle Worksheet (3)'!$AG$5</f>
        <v>0</v>
      </c>
      <c r="O167" s="292"/>
      <c r="P167" s="289" t="str">
        <f>$I$2</f>
        <v>Ship</v>
      </c>
      <c r="Q167" s="290"/>
      <c r="R167" s="291">
        <f>'Cubicle Worksheet (3)'!$AG$5</f>
        <v>0</v>
      </c>
      <c r="S167" s="292"/>
    </row>
    <row r="168" spans="1:19" ht="15" customHeight="1">
      <c r="C168" s="51" t="s">
        <v>76</v>
      </c>
      <c r="D168" s="67" t="str">
        <f>IF('Cubicle Worksheet (3)'!$U$9=TRUE,$D167,IF('Cubicle Worksheet (3)'!$U$11=TRUE,$D167,IF('Cubicle Worksheet (3)'!$U$10=TRUE,$D167,IF($I170="RR",$D167+4,$D167))))</f>
        <v xml:space="preserve"> </v>
      </c>
      <c r="E168" s="54" t="s">
        <v>37</v>
      </c>
      <c r="F168" s="55" t="str">
        <f>IF('Cubicle Worksheet (3)'!$U$9=TRUE,($H167-$D174)+4,IF('Cubicle Worksheet (3)'!$U$10=TRUE,$H167+7,IF('Cubicle Worksheet (3)'!$B29&gt;0,($H167-$D174)+4," ")))</f>
        <v xml:space="preserve"> </v>
      </c>
      <c r="G168" s="54"/>
      <c r="H168" s="54"/>
      <c r="I168" s="56"/>
      <c r="L168" s="331" t="str">
        <f>$I172</f>
        <v>P3-14</v>
      </c>
      <c r="M168" s="332"/>
      <c r="N168" s="299" t="s">
        <v>145</v>
      </c>
      <c r="O168" s="300"/>
      <c r="P168" s="331" t="str">
        <f>$I172</f>
        <v>P3-14</v>
      </c>
      <c r="Q168" s="332"/>
      <c r="R168" s="299" t="s">
        <v>146</v>
      </c>
      <c r="S168" s="300"/>
    </row>
    <row r="169" spans="1:19" ht="15" customHeight="1">
      <c r="C169" s="57" t="str">
        <f>IF('Cubicle Worksheet (3)'!$AA$10=TRUE,ROUNDUP('Cubicle Worksheet (3)'!$Q29/'Cubicle Worksheet (3)'!$AA$11,1)," ")</f>
        <v xml:space="preserve"> </v>
      </c>
      <c r="D169" s="69" t="str">
        <f>IF('Cubicle Worksheet (3)'!$U$9=TRUE,"width", IF('Cubicle Worksheet (3)'!$U$11=TRUE,"width",IF('Cubicle Worksheet (3)'!$U$10=TRUE,"width",IF('Cubicle Worksheet (3)'!$T29&gt;104,"width"," "))))</f>
        <v>width</v>
      </c>
      <c r="E169" s="54"/>
      <c r="F169" s="55"/>
      <c r="G169" s="54"/>
      <c r="H169" s="54"/>
      <c r="I169" s="56"/>
      <c r="L169" s="333"/>
      <c r="M169" s="334"/>
      <c r="N169" s="301"/>
      <c r="O169" s="302"/>
      <c r="P169" s="333"/>
      <c r="Q169" s="334"/>
      <c r="R169" s="301"/>
      <c r="S169" s="302"/>
    </row>
    <row r="170" spans="1:19" ht="15" customHeight="1" thickBot="1">
      <c r="C170" s="325">
        <f>'Cubicle Worksheet (3)'!$W29</f>
        <v>0</v>
      </c>
      <c r="D170" s="326"/>
      <c r="E170" s="326"/>
      <c r="F170" s="326"/>
      <c r="G170" s="54"/>
      <c r="H170" s="50" t="str">
        <f>IF('Cubicle Worksheet (3)'!$U$9=TRUE,"Panels","Widths")</f>
        <v>Widths</v>
      </c>
      <c r="I170" s="53" t="str">
        <f>IF('Cubicle Worksheet (3)'!$U$9=TRUE,'Cubicle Worksheet (3)'!$O181, IF('Cubicle Worksheet (3)'!$U$11=TRUE,$D167,IF('Cubicle Worksheet (3)'!$AA$10=TRUE,C169,IF('Cubicle Worksheet (3)'!$U$10=TRUE,$D167,IF('Cubicle Worksheet (3)'!$T29&gt;104,$D167,"RR")))))</f>
        <v xml:space="preserve"> </v>
      </c>
      <c r="L170" s="335"/>
      <c r="M170" s="336"/>
      <c r="N170" s="303"/>
      <c r="O170" s="304"/>
      <c r="P170" s="335"/>
      <c r="Q170" s="336"/>
      <c r="R170" s="303"/>
      <c r="S170" s="304"/>
    </row>
    <row r="171" spans="1:19" ht="15" customHeight="1" thickBot="1">
      <c r="C171" s="59"/>
      <c r="D171" s="58"/>
      <c r="E171" s="54"/>
      <c r="F171" s="55"/>
      <c r="G171" s="54"/>
      <c r="H171" s="55"/>
      <c r="I171" s="56"/>
      <c r="L171" s="75"/>
      <c r="M171" s="70"/>
      <c r="N171" s="71"/>
      <c r="O171" s="74"/>
      <c r="P171" s="71"/>
      <c r="Q171" s="72"/>
      <c r="R171" s="73"/>
      <c r="S171" s="70"/>
    </row>
    <row r="172" spans="1:19" ht="15" customHeight="1">
      <c r="C172" s="52" t="s">
        <v>0</v>
      </c>
      <c r="D172" s="318">
        <f>'Cubicle Worksheet (3)'!$A29</f>
        <v>0</v>
      </c>
      <c r="E172" s="319"/>
      <c r="F172" s="319"/>
      <c r="G172" s="319"/>
      <c r="H172" s="320"/>
      <c r="I172" s="337" t="str">
        <f>'Cubicle Worksheet (3)'!$X29</f>
        <v>P3-14</v>
      </c>
      <c r="L172" s="286">
        <f>'Cubicle Worksheet (3)'!$K$4</f>
        <v>0</v>
      </c>
      <c r="M172" s="287"/>
      <c r="N172" s="287"/>
      <c r="O172" s="288"/>
      <c r="P172" s="286">
        <f>'Cubicle Worksheet (3)'!$K$4</f>
        <v>0</v>
      </c>
      <c r="Q172" s="287"/>
      <c r="R172" s="287"/>
      <c r="S172" s="288"/>
    </row>
    <row r="173" spans="1:19" ht="15" customHeight="1">
      <c r="C173" s="51" t="s">
        <v>141</v>
      </c>
      <c r="D173" s="318" t="str">
        <f>IF('Cubicle Worksheet (3)'!$U$9=TRUE,"Double Snaps",IF('Cubicle Worksheet (3)'!$U$11=TRUE,"Snap Tape"," "))</f>
        <v xml:space="preserve"> </v>
      </c>
      <c r="E173" s="319"/>
      <c r="F173" s="320"/>
      <c r="G173" s="54"/>
      <c r="H173" s="55"/>
      <c r="I173" s="338"/>
      <c r="L173" s="289" t="str">
        <f>$I$2</f>
        <v>Ship</v>
      </c>
      <c r="M173" s="290"/>
      <c r="N173" s="291">
        <f>'Cubicle Worksheet (3)'!$AG$5</f>
        <v>0</v>
      </c>
      <c r="O173" s="292"/>
      <c r="P173" s="289" t="str">
        <f>$I$2</f>
        <v>Ship</v>
      </c>
      <c r="Q173" s="290"/>
      <c r="R173" s="291">
        <f>'Cubicle Worksheet (3)'!$AG$5</f>
        <v>0</v>
      </c>
      <c r="S173" s="292"/>
    </row>
    <row r="174" spans="1:19" ht="15" customHeight="1">
      <c r="C174" s="51" t="s">
        <v>131</v>
      </c>
      <c r="D174" s="329" t="str">
        <f>IF('Cubicle Worksheet (3)'!$U$9=TRUE,'Cubicle Worksheet (3)'!$U29-4,'Cubicle Worksheet (3)'!$U29)</f>
        <v xml:space="preserve"> </v>
      </c>
      <c r="E174" s="330"/>
      <c r="F174" s="62"/>
      <c r="G174" s="63"/>
      <c r="H174" s="64"/>
      <c r="I174" s="338"/>
      <c r="J174" s="28"/>
      <c r="L174" s="331" t="str">
        <f>$I172</f>
        <v>P3-14</v>
      </c>
      <c r="M174" s="332"/>
      <c r="N174" s="299" t="s">
        <v>147</v>
      </c>
      <c r="O174" s="300"/>
      <c r="P174" s="331" t="str">
        <f>$I172</f>
        <v>P3-14</v>
      </c>
      <c r="Q174" s="332"/>
      <c r="R174" s="299" t="s">
        <v>148</v>
      </c>
      <c r="S174" s="300"/>
    </row>
    <row r="175" spans="1:19" ht="15" customHeight="1">
      <c r="C175" s="51" t="s">
        <v>29</v>
      </c>
      <c r="D175" s="318">
        <f>'Cubicle Worksheet (3)'!$S$13</f>
        <v>0</v>
      </c>
      <c r="E175" s="319"/>
      <c r="F175" s="319"/>
      <c r="G175" s="319"/>
      <c r="H175" s="320"/>
      <c r="I175" s="317"/>
      <c r="L175" s="333"/>
      <c r="M175" s="334"/>
      <c r="N175" s="301"/>
      <c r="O175" s="302"/>
      <c r="P175" s="333"/>
      <c r="Q175" s="334"/>
      <c r="R175" s="301"/>
      <c r="S175" s="302"/>
    </row>
    <row r="176" spans="1:19" ht="15" customHeight="1" thickBot="1">
      <c r="C176" s="60"/>
      <c r="D176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76" s="61"/>
      <c r="F176" s="61"/>
      <c r="G176" s="65"/>
      <c r="H176" s="65"/>
      <c r="I176" s="66"/>
      <c r="L176" s="335"/>
      <c r="M176" s="336"/>
      <c r="N176" s="303"/>
      <c r="O176" s="304"/>
      <c r="P176" s="335"/>
      <c r="Q176" s="336"/>
      <c r="R176" s="303"/>
      <c r="S176" s="304"/>
    </row>
    <row r="177" spans="1:19" ht="15" customHeight="1"/>
    <row r="178" spans="1:19" ht="15" customHeight="1" thickBot="1"/>
    <row r="179" spans="1:19" ht="15" customHeight="1">
      <c r="A179" s="24" t="s">
        <v>91</v>
      </c>
      <c r="B179" s="24" t="s">
        <v>72</v>
      </c>
      <c r="C179" s="51" t="s">
        <v>74</v>
      </c>
      <c r="D179" s="318">
        <f>'Cubicle Worksheet (3)'!$K$4</f>
        <v>0</v>
      </c>
      <c r="E179" s="319"/>
      <c r="F179" s="319"/>
      <c r="G179" s="319"/>
      <c r="H179" s="320"/>
      <c r="I179" s="53">
        <f>'Cubicle Worksheet (3)'!$AG$5</f>
        <v>0</v>
      </c>
      <c r="J179" s="25"/>
      <c r="L179" s="286">
        <f>'Cubicle Worksheet (3)'!$K$4</f>
        <v>0</v>
      </c>
      <c r="M179" s="287"/>
      <c r="N179" s="287"/>
      <c r="O179" s="288"/>
      <c r="P179" s="286">
        <f>'Cubicle Worksheet (3)'!$K$4</f>
        <v>0</v>
      </c>
      <c r="Q179" s="287"/>
      <c r="R179" s="287"/>
      <c r="S179" s="288"/>
    </row>
    <row r="180" spans="1:19" ht="15" customHeight="1">
      <c r="C180" s="51" t="s">
        <v>75</v>
      </c>
      <c r="D180" s="327" t="str">
        <f>'Cubicle Worksheet (3)'!$Q30</f>
        <v xml:space="preserve"> </v>
      </c>
      <c r="E180" s="328"/>
      <c r="F180" s="69" t="str">
        <f>IF('Cubicle Worksheet (3)'!R30="W","widths"," ")</f>
        <v xml:space="preserve"> </v>
      </c>
      <c r="G180" s="69" t="s">
        <v>37</v>
      </c>
      <c r="H180" s="68" t="str">
        <f>'Cubicle Worksheet (3)'!$T30</f>
        <v xml:space="preserve"> </v>
      </c>
      <c r="I180" s="53" t="str">
        <f>+IF('Cubicle Worksheet (3)'!$Q$38=1,"Ship",IF('Cubicle Worksheet (3)'!$Q$38=2,"Install",IF('Cubicle Worksheet (3)'!$Q$38=3,"Deliver",IF('Cubicle Worksheet (3)'!$Q$38=4,"Will Call"))))</f>
        <v>Ship</v>
      </c>
      <c r="J180" s="26"/>
      <c r="L180" s="289" t="str">
        <f>$I$2</f>
        <v>Ship</v>
      </c>
      <c r="M180" s="290"/>
      <c r="N180" s="291">
        <f>'Cubicle Worksheet (3)'!$AG$5</f>
        <v>0</v>
      </c>
      <c r="O180" s="292"/>
      <c r="P180" s="289" t="str">
        <f>$I$2</f>
        <v>Ship</v>
      </c>
      <c r="Q180" s="290"/>
      <c r="R180" s="291">
        <f>'Cubicle Worksheet (3)'!$AG$5</f>
        <v>0</v>
      </c>
      <c r="S180" s="292"/>
    </row>
    <row r="181" spans="1:19" ht="15" customHeight="1">
      <c r="C181" s="51" t="s">
        <v>76</v>
      </c>
      <c r="D181" s="67" t="str">
        <f>IF('Cubicle Worksheet (3)'!$U$9=TRUE,$D180,IF('Cubicle Worksheet (3)'!$U$11=TRUE,$D180,IF('Cubicle Worksheet (3)'!$U$10=TRUE,$D180,IF($I183="RR",$D180+4,$D180))))</f>
        <v xml:space="preserve"> </v>
      </c>
      <c r="E181" s="54" t="s">
        <v>37</v>
      </c>
      <c r="F181" s="55" t="str">
        <f>IF('Cubicle Worksheet (3)'!$U$9=TRUE,($H180-$D187)+4,IF('Cubicle Worksheet (3)'!$U$10=TRUE,$H180+7,IF('Cubicle Worksheet (3)'!$B30&gt;0,($H180-$D187)+4," ")))</f>
        <v xml:space="preserve"> </v>
      </c>
      <c r="G181" s="54"/>
      <c r="H181" s="54"/>
      <c r="I181" s="56"/>
      <c r="L181" s="331" t="str">
        <f>$I185</f>
        <v>P3-15</v>
      </c>
      <c r="M181" s="332"/>
      <c r="N181" s="299" t="s">
        <v>145</v>
      </c>
      <c r="O181" s="300"/>
      <c r="P181" s="331" t="str">
        <f>$I185</f>
        <v>P3-15</v>
      </c>
      <c r="Q181" s="332"/>
      <c r="R181" s="299" t="s">
        <v>146</v>
      </c>
      <c r="S181" s="300"/>
    </row>
    <row r="182" spans="1:19" ht="15" customHeight="1">
      <c r="C182" s="57" t="str">
        <f>IF('Cubicle Worksheet (3)'!$AA$10=TRUE,ROUNDUP('Cubicle Worksheet (3)'!$Q30/'Cubicle Worksheet (3)'!$AA$11,1)," ")</f>
        <v xml:space="preserve"> </v>
      </c>
      <c r="D182" s="69" t="str">
        <f>IF('Cubicle Worksheet (3)'!$U$9=TRUE,"width", IF('Cubicle Worksheet (3)'!$U$11=TRUE,"width",IF('Cubicle Worksheet (3)'!$U$10=TRUE,"width",IF('Cubicle Worksheet (3)'!$T30&gt;104,"width"," "))))</f>
        <v>width</v>
      </c>
      <c r="E182" s="54"/>
      <c r="F182" s="55"/>
      <c r="G182" s="54"/>
      <c r="H182" s="54"/>
      <c r="I182" s="56"/>
      <c r="L182" s="333"/>
      <c r="M182" s="334"/>
      <c r="N182" s="301"/>
      <c r="O182" s="302"/>
      <c r="P182" s="333"/>
      <c r="Q182" s="334"/>
      <c r="R182" s="301"/>
      <c r="S182" s="302"/>
    </row>
    <row r="183" spans="1:19" ht="15" customHeight="1" thickBot="1">
      <c r="C183" s="325">
        <f>'Cubicle Worksheet (3)'!$W30</f>
        <v>0</v>
      </c>
      <c r="D183" s="326"/>
      <c r="E183" s="326"/>
      <c r="F183" s="326"/>
      <c r="G183" s="54"/>
      <c r="H183" s="50" t="str">
        <f>IF('Cubicle Worksheet (3)'!$U$9=TRUE,"Panels","Widths")</f>
        <v>Widths</v>
      </c>
      <c r="I183" s="53" t="str">
        <f>IF('Cubicle Worksheet (3)'!$U$9=TRUE,'Cubicle Worksheet (3)'!$O194, IF('Cubicle Worksheet (3)'!$U$11=TRUE,$D180,IF('Cubicle Worksheet (3)'!$AA$10=TRUE,C182,IF('Cubicle Worksheet (3)'!$U$10=TRUE,$D180,IF('Cubicle Worksheet (3)'!$T30&gt;104,$D180,"RR")))))</f>
        <v xml:space="preserve"> </v>
      </c>
      <c r="L183" s="335"/>
      <c r="M183" s="336"/>
      <c r="N183" s="303"/>
      <c r="O183" s="304"/>
      <c r="P183" s="335"/>
      <c r="Q183" s="336"/>
      <c r="R183" s="303"/>
      <c r="S183" s="304"/>
    </row>
    <row r="184" spans="1:19" ht="15" customHeight="1" thickBot="1">
      <c r="C184" s="59"/>
      <c r="D184" s="58"/>
      <c r="E184" s="54"/>
      <c r="F184" s="55"/>
      <c r="G184" s="54"/>
      <c r="H184" s="55"/>
      <c r="I184" s="56"/>
      <c r="L184" s="75"/>
      <c r="M184" s="70"/>
      <c r="N184" s="71"/>
      <c r="O184" s="74"/>
      <c r="P184" s="71"/>
      <c r="Q184" s="72"/>
      <c r="R184" s="73"/>
      <c r="S184" s="70"/>
    </row>
    <row r="185" spans="1:19" ht="15" customHeight="1">
      <c r="C185" s="52" t="s">
        <v>0</v>
      </c>
      <c r="D185" s="318">
        <f>'Cubicle Worksheet (3)'!$A30</f>
        <v>0</v>
      </c>
      <c r="E185" s="319"/>
      <c r="F185" s="319"/>
      <c r="G185" s="319"/>
      <c r="H185" s="320"/>
      <c r="I185" s="337" t="str">
        <f>'Cubicle Worksheet (3)'!$X30</f>
        <v>P3-15</v>
      </c>
      <c r="L185" s="286">
        <f>'Cubicle Worksheet (3)'!$K$4</f>
        <v>0</v>
      </c>
      <c r="M185" s="287"/>
      <c r="N185" s="287"/>
      <c r="O185" s="288"/>
      <c r="P185" s="286">
        <f>'Cubicle Worksheet (3)'!$K$4</f>
        <v>0</v>
      </c>
      <c r="Q185" s="287"/>
      <c r="R185" s="287"/>
      <c r="S185" s="288"/>
    </row>
    <row r="186" spans="1:19" ht="15" customHeight="1">
      <c r="C186" s="51" t="s">
        <v>141</v>
      </c>
      <c r="D186" s="318" t="str">
        <f>IF('Cubicle Worksheet (3)'!$U$9=TRUE,"Double Snaps",IF('Cubicle Worksheet (3)'!$U$11=TRUE,"Snap Tape"," "))</f>
        <v xml:space="preserve"> </v>
      </c>
      <c r="E186" s="319"/>
      <c r="F186" s="320"/>
      <c r="G186" s="54"/>
      <c r="H186" s="55"/>
      <c r="I186" s="338"/>
      <c r="L186" s="289" t="str">
        <f>$I$2</f>
        <v>Ship</v>
      </c>
      <c r="M186" s="290"/>
      <c r="N186" s="291">
        <f>'Cubicle Worksheet (3)'!$AG$5</f>
        <v>0</v>
      </c>
      <c r="O186" s="292"/>
      <c r="P186" s="289" t="str">
        <f>$I$2</f>
        <v>Ship</v>
      </c>
      <c r="Q186" s="290"/>
      <c r="R186" s="291">
        <f>'Cubicle Worksheet (3)'!$AG$5</f>
        <v>0</v>
      </c>
      <c r="S186" s="292"/>
    </row>
    <row r="187" spans="1:19" ht="15" customHeight="1">
      <c r="C187" s="51" t="s">
        <v>131</v>
      </c>
      <c r="D187" s="329" t="str">
        <f>IF('Cubicle Worksheet (3)'!$U$9=TRUE,'Cubicle Worksheet (3)'!$U30-4,'Cubicle Worksheet (3)'!$U30)</f>
        <v xml:space="preserve"> </v>
      </c>
      <c r="E187" s="330"/>
      <c r="F187" s="62"/>
      <c r="G187" s="63"/>
      <c r="H187" s="64"/>
      <c r="I187" s="338"/>
      <c r="J187" s="28"/>
      <c r="L187" s="331" t="str">
        <f>$I185</f>
        <v>P3-15</v>
      </c>
      <c r="M187" s="332"/>
      <c r="N187" s="299" t="s">
        <v>147</v>
      </c>
      <c r="O187" s="300"/>
      <c r="P187" s="331" t="str">
        <f>$I185</f>
        <v>P3-15</v>
      </c>
      <c r="Q187" s="332"/>
      <c r="R187" s="299" t="s">
        <v>148</v>
      </c>
      <c r="S187" s="300"/>
    </row>
    <row r="188" spans="1:19" ht="15" customHeight="1">
      <c r="C188" s="51" t="s">
        <v>29</v>
      </c>
      <c r="D188" s="318">
        <f>'Cubicle Worksheet (3)'!$S$13</f>
        <v>0</v>
      </c>
      <c r="E188" s="319"/>
      <c r="F188" s="319"/>
      <c r="G188" s="319"/>
      <c r="H188" s="320"/>
      <c r="I188" s="317"/>
      <c r="L188" s="333"/>
      <c r="M188" s="334"/>
      <c r="N188" s="301"/>
      <c r="O188" s="302"/>
      <c r="P188" s="333"/>
      <c r="Q188" s="334"/>
      <c r="R188" s="301"/>
      <c r="S188" s="302"/>
    </row>
    <row r="189" spans="1:19" ht="15" customHeight="1" thickBot="1">
      <c r="C189" s="60"/>
      <c r="D189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189" s="61"/>
      <c r="F189" s="61"/>
      <c r="G189" s="65"/>
      <c r="H189" s="65"/>
      <c r="I189" s="66"/>
      <c r="L189" s="335"/>
      <c r="M189" s="336"/>
      <c r="N189" s="303"/>
      <c r="O189" s="304"/>
      <c r="P189" s="335"/>
      <c r="Q189" s="336"/>
      <c r="R189" s="303"/>
      <c r="S189" s="304"/>
    </row>
    <row r="190" spans="1:19" ht="15" customHeight="1"/>
    <row r="191" spans="1:19" ht="15" customHeight="1" thickBot="1">
      <c r="O191" s="30" t="s">
        <v>77</v>
      </c>
    </row>
    <row r="192" spans="1:19" ht="15" customHeight="1">
      <c r="A192" s="24" t="s">
        <v>92</v>
      </c>
      <c r="B192" s="24" t="s">
        <v>149</v>
      </c>
      <c r="C192" s="51" t="s">
        <v>74</v>
      </c>
      <c r="D192" s="318">
        <f>'Cubicle Worksheet (3)'!$K$4</f>
        <v>0</v>
      </c>
      <c r="E192" s="319"/>
      <c r="F192" s="319"/>
      <c r="G192" s="319"/>
      <c r="H192" s="320"/>
      <c r="I192" s="53">
        <f>'Cubicle Worksheet (3)'!$AG$5</f>
        <v>0</v>
      </c>
      <c r="J192" s="25"/>
      <c r="L192" s="286">
        <f>'Cubicle Worksheet (3)'!$K$4</f>
        <v>0</v>
      </c>
      <c r="M192" s="287"/>
      <c r="N192" s="287"/>
      <c r="O192" s="288"/>
      <c r="P192" s="286">
        <f>'Cubicle Worksheet (3)'!$K$4</f>
        <v>0</v>
      </c>
      <c r="Q192" s="287"/>
      <c r="R192" s="287"/>
      <c r="S192" s="288"/>
    </row>
    <row r="193" spans="1:19" ht="15" customHeight="1">
      <c r="C193" s="51" t="s">
        <v>75</v>
      </c>
      <c r="D193" s="327" t="str">
        <f>'Cubicle Worksheet (3)'!$Q31</f>
        <v xml:space="preserve"> </v>
      </c>
      <c r="E193" s="328"/>
      <c r="F193" s="69" t="str">
        <f>IF('Cubicle Worksheet (3)'!R31="W","widths"," ")</f>
        <v xml:space="preserve"> </v>
      </c>
      <c r="G193" s="69" t="s">
        <v>37</v>
      </c>
      <c r="H193" s="68" t="str">
        <f>'Cubicle Worksheet (3)'!$T31</f>
        <v xml:space="preserve"> </v>
      </c>
      <c r="I193" s="53" t="str">
        <f>+IF('Cubicle Worksheet (3)'!$Q$38=1,"Ship",IF('Cubicle Worksheet (3)'!$Q$38=2,"Install",IF('Cubicle Worksheet (3)'!$Q$38=3,"Deliver",IF('Cubicle Worksheet (3)'!$Q$38=4,"Will Call"))))</f>
        <v>Ship</v>
      </c>
      <c r="J193" s="26"/>
      <c r="L193" s="289" t="str">
        <f>$I$2</f>
        <v>Ship</v>
      </c>
      <c r="M193" s="290"/>
      <c r="N193" s="291">
        <f>'Cubicle Worksheet (3)'!$AG$5</f>
        <v>0</v>
      </c>
      <c r="O193" s="292"/>
      <c r="P193" s="289" t="str">
        <f>$I$2</f>
        <v>Ship</v>
      </c>
      <c r="Q193" s="290"/>
      <c r="R193" s="291">
        <f>'Cubicle Worksheet (3)'!$AG$5</f>
        <v>0</v>
      </c>
      <c r="S193" s="292"/>
    </row>
    <row r="194" spans="1:19" ht="15" customHeight="1">
      <c r="C194" s="51" t="s">
        <v>76</v>
      </c>
      <c r="D194" s="67" t="str">
        <f>IF('Cubicle Worksheet (3)'!$U$9=TRUE,$D193,IF('Cubicle Worksheet (3)'!$U$11=TRUE,$D193,IF('Cubicle Worksheet (3)'!$U$10=TRUE,$D193,IF($I196="RR",$D193+4,$D193))))</f>
        <v xml:space="preserve"> </v>
      </c>
      <c r="E194" s="54" t="s">
        <v>37</v>
      </c>
      <c r="F194" s="55" t="str">
        <f>IF('Cubicle Worksheet (3)'!$U$9=TRUE,($H193-$D200)+4,IF('Cubicle Worksheet (3)'!$U$10=TRUE,$H193+7,IF('Cubicle Worksheet (3)'!$B31&gt;0,($H193-$D200)+4," ")))</f>
        <v xml:space="preserve"> </v>
      </c>
      <c r="G194" s="54"/>
      <c r="H194" s="54"/>
      <c r="I194" s="56"/>
      <c r="L194" s="331" t="str">
        <f>$I198</f>
        <v>P3-16</v>
      </c>
      <c r="M194" s="332"/>
      <c r="N194" s="299" t="s">
        <v>145</v>
      </c>
      <c r="O194" s="300"/>
      <c r="P194" s="331" t="str">
        <f>$I198</f>
        <v>P3-16</v>
      </c>
      <c r="Q194" s="332"/>
      <c r="R194" s="299" t="s">
        <v>146</v>
      </c>
      <c r="S194" s="300"/>
    </row>
    <row r="195" spans="1:19" ht="15" customHeight="1">
      <c r="C195" s="57" t="str">
        <f>IF('Cubicle Worksheet (3)'!$AA$10=TRUE,ROUNDUP('Cubicle Worksheet (3)'!$Q31/'Cubicle Worksheet (3)'!$AA$11,1)," ")</f>
        <v xml:space="preserve"> </v>
      </c>
      <c r="D195" s="69" t="str">
        <f>IF('Cubicle Worksheet (3)'!$U$9=TRUE,"width", IF('Cubicle Worksheet (3)'!$U$11=TRUE,"width",IF('Cubicle Worksheet (3)'!$U$10=TRUE,"width",IF('Cubicle Worksheet (3)'!$T31&gt;104,"width"," "))))</f>
        <v>width</v>
      </c>
      <c r="E195" s="54"/>
      <c r="F195" s="55"/>
      <c r="G195" s="54"/>
      <c r="H195" s="54"/>
      <c r="I195" s="56"/>
      <c r="L195" s="333"/>
      <c r="M195" s="334"/>
      <c r="N195" s="301"/>
      <c r="O195" s="302"/>
      <c r="P195" s="333"/>
      <c r="Q195" s="334"/>
      <c r="R195" s="301"/>
      <c r="S195" s="302"/>
    </row>
    <row r="196" spans="1:19" ht="15" customHeight="1" thickBot="1">
      <c r="C196" s="325">
        <f>'Cubicle Worksheet (3)'!$W31</f>
        <v>0</v>
      </c>
      <c r="D196" s="326"/>
      <c r="E196" s="326"/>
      <c r="F196" s="326"/>
      <c r="G196" s="54"/>
      <c r="H196" s="50" t="str">
        <f>IF('Cubicle Worksheet (3)'!$U$9=TRUE,"Panels","Widths")</f>
        <v>Widths</v>
      </c>
      <c r="I196" s="53" t="str">
        <f>IF('Cubicle Worksheet (3)'!$U$9=TRUE,'Cubicle Worksheet (3)'!$O207, IF('Cubicle Worksheet (3)'!$U$11=TRUE,$D193,IF('Cubicle Worksheet (3)'!$AA$10=TRUE,C195,IF('Cubicle Worksheet (3)'!$U$10=TRUE,$D193,IF('Cubicle Worksheet (3)'!$T31&gt;104,$D193,"RR")))))</f>
        <v xml:space="preserve"> </v>
      </c>
      <c r="L196" s="335"/>
      <c r="M196" s="336"/>
      <c r="N196" s="303"/>
      <c r="O196" s="304"/>
      <c r="P196" s="335"/>
      <c r="Q196" s="336"/>
      <c r="R196" s="303"/>
      <c r="S196" s="304"/>
    </row>
    <row r="197" spans="1:19" ht="15" customHeight="1" thickBot="1">
      <c r="C197" s="59"/>
      <c r="D197" s="58"/>
      <c r="E197" s="54"/>
      <c r="F197" s="55"/>
      <c r="G197" s="54"/>
      <c r="H197" s="55"/>
      <c r="I197" s="56"/>
      <c r="L197" s="75"/>
      <c r="M197" s="70"/>
      <c r="N197" s="71"/>
      <c r="O197" s="74"/>
      <c r="P197" s="71"/>
      <c r="Q197" s="72"/>
      <c r="R197" s="73"/>
      <c r="S197" s="70"/>
    </row>
    <row r="198" spans="1:19" ht="15" customHeight="1">
      <c r="C198" s="52" t="s">
        <v>0</v>
      </c>
      <c r="D198" s="318">
        <f>'Cubicle Worksheet (3)'!$A31</f>
        <v>0</v>
      </c>
      <c r="E198" s="319"/>
      <c r="F198" s="319"/>
      <c r="G198" s="319"/>
      <c r="H198" s="320"/>
      <c r="I198" s="337" t="str">
        <f>'Cubicle Worksheet (3)'!$X31</f>
        <v>P3-16</v>
      </c>
      <c r="L198" s="286">
        <f>'Cubicle Worksheet (3)'!$K$4</f>
        <v>0</v>
      </c>
      <c r="M198" s="287"/>
      <c r="N198" s="287"/>
      <c r="O198" s="288"/>
      <c r="P198" s="286">
        <f>'Cubicle Worksheet (3)'!$K$4</f>
        <v>0</v>
      </c>
      <c r="Q198" s="287"/>
      <c r="R198" s="287"/>
      <c r="S198" s="288"/>
    </row>
    <row r="199" spans="1:19" ht="15" customHeight="1">
      <c r="C199" s="51" t="s">
        <v>141</v>
      </c>
      <c r="D199" s="318" t="str">
        <f>IF('Cubicle Worksheet (3)'!$U$9=TRUE,"Double Snaps",IF('Cubicle Worksheet (3)'!$U$11=TRUE,"Snap Tape"," "))</f>
        <v xml:space="preserve"> </v>
      </c>
      <c r="E199" s="319"/>
      <c r="F199" s="320"/>
      <c r="G199" s="54"/>
      <c r="H199" s="55"/>
      <c r="I199" s="338"/>
      <c r="L199" s="289" t="str">
        <f>$I$2</f>
        <v>Ship</v>
      </c>
      <c r="M199" s="290"/>
      <c r="N199" s="291">
        <f>'Cubicle Worksheet (3)'!$AG$5</f>
        <v>0</v>
      </c>
      <c r="O199" s="292"/>
      <c r="P199" s="289" t="str">
        <f>$I$2</f>
        <v>Ship</v>
      </c>
      <c r="Q199" s="290"/>
      <c r="R199" s="291">
        <f>'Cubicle Worksheet (3)'!$AG$5</f>
        <v>0</v>
      </c>
      <c r="S199" s="292"/>
    </row>
    <row r="200" spans="1:19" ht="15" customHeight="1">
      <c r="C200" s="51" t="s">
        <v>131</v>
      </c>
      <c r="D200" s="329" t="str">
        <f>IF('Cubicle Worksheet (3)'!$U$9=TRUE,'Cubicle Worksheet (3)'!$U31-4,'Cubicle Worksheet (3)'!$U31)</f>
        <v xml:space="preserve"> </v>
      </c>
      <c r="E200" s="330"/>
      <c r="F200" s="62"/>
      <c r="G200" s="63"/>
      <c r="H200" s="64"/>
      <c r="I200" s="338"/>
      <c r="J200" s="28"/>
      <c r="L200" s="331" t="str">
        <f>$I198</f>
        <v>P3-16</v>
      </c>
      <c r="M200" s="332"/>
      <c r="N200" s="299" t="s">
        <v>147</v>
      </c>
      <c r="O200" s="300"/>
      <c r="P200" s="331" t="str">
        <f>$I198</f>
        <v>P3-16</v>
      </c>
      <c r="Q200" s="332"/>
      <c r="R200" s="299" t="s">
        <v>148</v>
      </c>
      <c r="S200" s="300"/>
    </row>
    <row r="201" spans="1:19" ht="15" customHeight="1">
      <c r="C201" s="51" t="s">
        <v>29</v>
      </c>
      <c r="D201" s="318">
        <f>'Cubicle Worksheet (3)'!$S$13</f>
        <v>0</v>
      </c>
      <c r="E201" s="319"/>
      <c r="F201" s="319"/>
      <c r="G201" s="319"/>
      <c r="H201" s="320"/>
      <c r="I201" s="317"/>
      <c r="L201" s="333"/>
      <c r="M201" s="334"/>
      <c r="N201" s="301"/>
      <c r="O201" s="302"/>
      <c r="P201" s="333"/>
      <c r="Q201" s="334"/>
      <c r="R201" s="301"/>
      <c r="S201" s="302"/>
    </row>
    <row r="202" spans="1:19" ht="15" customHeight="1" thickBot="1">
      <c r="C202" s="60"/>
      <c r="D202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202" s="61"/>
      <c r="F202" s="61"/>
      <c r="G202" s="65"/>
      <c r="H202" s="65"/>
      <c r="I202" s="66"/>
      <c r="L202" s="335"/>
      <c r="M202" s="336"/>
      <c r="N202" s="303"/>
      <c r="O202" s="304"/>
      <c r="P202" s="335"/>
      <c r="Q202" s="336"/>
      <c r="R202" s="303"/>
      <c r="S202" s="304"/>
    </row>
    <row r="203" spans="1:19" ht="15" customHeight="1">
      <c r="C203" s="58"/>
      <c r="D203" s="80"/>
      <c r="E203" s="55"/>
      <c r="F203" s="55"/>
      <c r="G203" s="58"/>
      <c r="H203" s="58"/>
      <c r="I203" s="58"/>
      <c r="L203" s="81"/>
      <c r="M203" s="81"/>
      <c r="N203" s="76"/>
      <c r="O203" s="76"/>
      <c r="P203" s="81"/>
      <c r="Q203" s="81"/>
      <c r="R203" s="76"/>
      <c r="S203" s="76"/>
    </row>
    <row r="204" spans="1:19" ht="15" customHeight="1" thickBot="1"/>
    <row r="205" spans="1:19" ht="15" customHeight="1">
      <c r="A205" s="24" t="s">
        <v>93</v>
      </c>
      <c r="B205" s="24" t="s">
        <v>150</v>
      </c>
      <c r="C205" s="51" t="s">
        <v>74</v>
      </c>
      <c r="D205" s="318">
        <f>'Cubicle Worksheet (3)'!$K$4</f>
        <v>0</v>
      </c>
      <c r="E205" s="319"/>
      <c r="F205" s="319"/>
      <c r="G205" s="319"/>
      <c r="H205" s="320"/>
      <c r="I205" s="53">
        <f>'Cubicle Worksheet (3)'!$AG$5</f>
        <v>0</v>
      </c>
      <c r="J205" s="25"/>
      <c r="L205" s="286">
        <f>'Cubicle Worksheet (3)'!$K$4</f>
        <v>0</v>
      </c>
      <c r="M205" s="287"/>
      <c r="N205" s="287"/>
      <c r="O205" s="288"/>
      <c r="P205" s="286">
        <f>'Cubicle Worksheet (3)'!$K$4</f>
        <v>0</v>
      </c>
      <c r="Q205" s="287"/>
      <c r="R205" s="287"/>
      <c r="S205" s="288"/>
    </row>
    <row r="206" spans="1:19" ht="15" customHeight="1">
      <c r="C206" s="51" t="s">
        <v>75</v>
      </c>
      <c r="D206" s="327" t="str">
        <f>'Cubicle Worksheet (3)'!$Q32</f>
        <v xml:space="preserve"> </v>
      </c>
      <c r="E206" s="328"/>
      <c r="F206" s="69" t="str">
        <f>IF('Cubicle Worksheet (3)'!R32="W","widths"," ")</f>
        <v xml:space="preserve"> </v>
      </c>
      <c r="G206" s="69" t="s">
        <v>37</v>
      </c>
      <c r="H206" s="68" t="str">
        <f>'Cubicle Worksheet (3)'!$T32</f>
        <v xml:space="preserve"> </v>
      </c>
      <c r="I206" s="53" t="str">
        <f>+IF('Cubicle Worksheet (3)'!$Q$38=1,"Ship",IF('Cubicle Worksheet (3)'!$Q$38=2,"Install",IF('Cubicle Worksheet (3)'!$Q$38=3,"Deliver",IF('Cubicle Worksheet (3)'!$Q$38=4,"Will Call"))))</f>
        <v>Ship</v>
      </c>
      <c r="J206" s="26"/>
      <c r="L206" s="289" t="str">
        <f>$I$2</f>
        <v>Ship</v>
      </c>
      <c r="M206" s="290"/>
      <c r="N206" s="291">
        <f>'Cubicle Worksheet (3)'!$AG$5</f>
        <v>0</v>
      </c>
      <c r="O206" s="292"/>
      <c r="P206" s="289" t="str">
        <f>$I$2</f>
        <v>Ship</v>
      </c>
      <c r="Q206" s="290"/>
      <c r="R206" s="291">
        <f>'Cubicle Worksheet (3)'!$AG$5</f>
        <v>0</v>
      </c>
      <c r="S206" s="292"/>
    </row>
    <row r="207" spans="1:19" ht="15" customHeight="1">
      <c r="C207" s="51" t="s">
        <v>76</v>
      </c>
      <c r="D207" s="67" t="str">
        <f>IF('Cubicle Worksheet (3)'!$U$9=TRUE,$D206,IF('Cubicle Worksheet (3)'!$U$11=TRUE,$D206,IF('Cubicle Worksheet (3)'!$U$10=TRUE,$D206,IF($I209="RR",$D206+4,$D206))))</f>
        <v xml:space="preserve"> </v>
      </c>
      <c r="E207" s="54" t="s">
        <v>37</v>
      </c>
      <c r="F207" s="55" t="str">
        <f>IF('Cubicle Worksheet (3)'!$U$9=TRUE,($H206-$D213)+4,IF('Cubicle Worksheet (3)'!$U$10=TRUE,$H206+7,IF('Cubicle Worksheet (3)'!$B32&gt;0,($H206-$D213)+4," ")))</f>
        <v xml:space="preserve"> </v>
      </c>
      <c r="G207" s="54"/>
      <c r="H207" s="54"/>
      <c r="I207" s="56"/>
      <c r="L207" s="331" t="str">
        <f>$I211</f>
        <v>P3-17</v>
      </c>
      <c r="M207" s="332"/>
      <c r="N207" s="299" t="s">
        <v>145</v>
      </c>
      <c r="O207" s="300"/>
      <c r="P207" s="331" t="str">
        <f>$I211</f>
        <v>P3-17</v>
      </c>
      <c r="Q207" s="332"/>
      <c r="R207" s="299" t="s">
        <v>146</v>
      </c>
      <c r="S207" s="300"/>
    </row>
    <row r="208" spans="1:19" ht="15" customHeight="1">
      <c r="C208" s="57" t="str">
        <f>IF('Cubicle Worksheet (3)'!$AA$10=TRUE,ROUNDUP('Cubicle Worksheet (3)'!$Q32/'Cubicle Worksheet (3)'!$AA$11,1)," ")</f>
        <v xml:space="preserve"> </v>
      </c>
      <c r="D208" s="69" t="str">
        <f>IF('Cubicle Worksheet (3)'!$U$9=TRUE,"width", IF('Cubicle Worksheet (3)'!$U$11=TRUE,"width",IF('Cubicle Worksheet (3)'!$U$10=TRUE,"width",IF('Cubicle Worksheet (3)'!$T32&gt;104,"width"," "))))</f>
        <v>width</v>
      </c>
      <c r="E208" s="54"/>
      <c r="F208" s="55"/>
      <c r="G208" s="54"/>
      <c r="H208" s="54"/>
      <c r="I208" s="56"/>
      <c r="L208" s="333"/>
      <c r="M208" s="334"/>
      <c r="N208" s="301"/>
      <c r="O208" s="302"/>
      <c r="P208" s="333"/>
      <c r="Q208" s="334"/>
      <c r="R208" s="301"/>
      <c r="S208" s="302"/>
    </row>
    <row r="209" spans="1:19" ht="15" customHeight="1" thickBot="1">
      <c r="C209" s="325">
        <f>'Cubicle Worksheet (3)'!$W32</f>
        <v>0</v>
      </c>
      <c r="D209" s="326"/>
      <c r="E209" s="326"/>
      <c r="F209" s="326"/>
      <c r="G209" s="54"/>
      <c r="H209" s="50" t="str">
        <f>IF('Cubicle Worksheet (3)'!$U$9=TRUE,"Panels","Widths")</f>
        <v>Widths</v>
      </c>
      <c r="I209" s="53" t="str">
        <f>IF('Cubicle Worksheet (3)'!$U$9=TRUE,'Cubicle Worksheet (3)'!$O220, IF('Cubicle Worksheet (3)'!$U$11=TRUE,$D206,IF('Cubicle Worksheet (3)'!$AA$10=TRUE,C208,IF('Cubicle Worksheet (3)'!$U$10=TRUE,$D206,IF('Cubicle Worksheet (3)'!$T32&gt;104,$D206,"RR")))))</f>
        <v xml:space="preserve"> </v>
      </c>
      <c r="L209" s="335"/>
      <c r="M209" s="336"/>
      <c r="N209" s="303"/>
      <c r="O209" s="304"/>
      <c r="P209" s="335"/>
      <c r="Q209" s="336"/>
      <c r="R209" s="303"/>
      <c r="S209" s="304"/>
    </row>
    <row r="210" spans="1:19" ht="15" customHeight="1" thickBot="1">
      <c r="C210" s="59"/>
      <c r="D210" s="58"/>
      <c r="E210" s="54"/>
      <c r="F210" s="55"/>
      <c r="G210" s="54"/>
      <c r="H210" s="55"/>
      <c r="I210" s="56"/>
      <c r="L210" s="75"/>
      <c r="M210" s="70"/>
      <c r="N210" s="71"/>
      <c r="O210" s="74"/>
      <c r="P210" s="71"/>
      <c r="Q210" s="72"/>
      <c r="R210" s="73"/>
      <c r="S210" s="70"/>
    </row>
    <row r="211" spans="1:19" ht="15" customHeight="1">
      <c r="C211" s="52" t="s">
        <v>0</v>
      </c>
      <c r="D211" s="318">
        <f>'Cubicle Worksheet (3)'!$A32</f>
        <v>0</v>
      </c>
      <c r="E211" s="319"/>
      <c r="F211" s="319"/>
      <c r="G211" s="319"/>
      <c r="H211" s="320"/>
      <c r="I211" s="337" t="str">
        <f>'Cubicle Worksheet (3)'!$X32</f>
        <v>P3-17</v>
      </c>
      <c r="L211" s="286">
        <f>'Cubicle Worksheet (3)'!$K$4</f>
        <v>0</v>
      </c>
      <c r="M211" s="287"/>
      <c r="N211" s="287"/>
      <c r="O211" s="288"/>
      <c r="P211" s="286">
        <f>'Cubicle Worksheet (3)'!$K$4</f>
        <v>0</v>
      </c>
      <c r="Q211" s="287"/>
      <c r="R211" s="287"/>
      <c r="S211" s="288"/>
    </row>
    <row r="212" spans="1:19" ht="15" customHeight="1">
      <c r="C212" s="51" t="s">
        <v>141</v>
      </c>
      <c r="D212" s="318" t="str">
        <f>IF('Cubicle Worksheet (3)'!$U$9=TRUE,"Double Snaps",IF('Cubicle Worksheet (3)'!$U$11=TRUE,"Snap Tape"," "))</f>
        <v xml:space="preserve"> </v>
      </c>
      <c r="E212" s="319"/>
      <c r="F212" s="320"/>
      <c r="G212" s="54"/>
      <c r="H212" s="55"/>
      <c r="I212" s="338"/>
      <c r="L212" s="289" t="str">
        <f>$I$2</f>
        <v>Ship</v>
      </c>
      <c r="M212" s="290"/>
      <c r="N212" s="291">
        <f>'Cubicle Worksheet (3)'!$AG$5</f>
        <v>0</v>
      </c>
      <c r="O212" s="292"/>
      <c r="P212" s="289" t="str">
        <f>$I$2</f>
        <v>Ship</v>
      </c>
      <c r="Q212" s="290"/>
      <c r="R212" s="291">
        <f>'Cubicle Worksheet (3)'!$AG$5</f>
        <v>0</v>
      </c>
      <c r="S212" s="292"/>
    </row>
    <row r="213" spans="1:19" ht="15" customHeight="1">
      <c r="C213" s="51" t="s">
        <v>131</v>
      </c>
      <c r="D213" s="329" t="str">
        <f>IF('Cubicle Worksheet (3)'!$U$9=TRUE,'Cubicle Worksheet (3)'!$U32-4,'Cubicle Worksheet (3)'!$U32)</f>
        <v xml:space="preserve"> </v>
      </c>
      <c r="E213" s="330"/>
      <c r="F213" s="62"/>
      <c r="G213" s="63"/>
      <c r="H213" s="64"/>
      <c r="I213" s="338"/>
      <c r="J213" s="28"/>
      <c r="L213" s="331" t="str">
        <f>$I211</f>
        <v>P3-17</v>
      </c>
      <c r="M213" s="332"/>
      <c r="N213" s="299" t="s">
        <v>147</v>
      </c>
      <c r="O213" s="300"/>
      <c r="P213" s="331" t="str">
        <f>$I211</f>
        <v>P3-17</v>
      </c>
      <c r="Q213" s="332"/>
      <c r="R213" s="299" t="s">
        <v>148</v>
      </c>
      <c r="S213" s="300"/>
    </row>
    <row r="214" spans="1:19" ht="15" customHeight="1">
      <c r="C214" s="51" t="s">
        <v>29</v>
      </c>
      <c r="D214" s="318">
        <f>'Cubicle Worksheet (3)'!$S$13</f>
        <v>0</v>
      </c>
      <c r="E214" s="319"/>
      <c r="F214" s="319"/>
      <c r="G214" s="319"/>
      <c r="H214" s="320"/>
      <c r="I214" s="317"/>
      <c r="L214" s="333"/>
      <c r="M214" s="334"/>
      <c r="N214" s="301"/>
      <c r="O214" s="302"/>
      <c r="P214" s="333"/>
      <c r="Q214" s="334"/>
      <c r="R214" s="301"/>
      <c r="S214" s="302"/>
    </row>
    <row r="215" spans="1:19" ht="15" customHeight="1" thickBot="1">
      <c r="C215" s="60"/>
      <c r="D215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215" s="61"/>
      <c r="F215" s="61"/>
      <c r="G215" s="65"/>
      <c r="H215" s="65"/>
      <c r="I215" s="66"/>
      <c r="L215" s="335"/>
      <c r="M215" s="336"/>
      <c r="N215" s="303"/>
      <c r="O215" s="304"/>
      <c r="P215" s="335"/>
      <c r="Q215" s="336"/>
      <c r="R215" s="303"/>
      <c r="S215" s="304"/>
    </row>
    <row r="216" spans="1:19" ht="15" customHeight="1"/>
    <row r="217" spans="1:19" ht="15" customHeight="1" thickBot="1"/>
    <row r="218" spans="1:19" ht="15" customHeight="1">
      <c r="A218" s="24" t="s">
        <v>94</v>
      </c>
      <c r="B218" s="24" t="s">
        <v>151</v>
      </c>
      <c r="C218" s="51" t="s">
        <v>74</v>
      </c>
      <c r="D218" s="318">
        <f>'Cubicle Worksheet (3)'!$K$4</f>
        <v>0</v>
      </c>
      <c r="E218" s="319"/>
      <c r="F218" s="319"/>
      <c r="G218" s="319"/>
      <c r="H218" s="320"/>
      <c r="I218" s="53">
        <f>'Cubicle Worksheet (3)'!$AG$5</f>
        <v>0</v>
      </c>
      <c r="J218" s="25"/>
      <c r="L218" s="286">
        <f>'Cubicle Worksheet (3)'!$K$4</f>
        <v>0</v>
      </c>
      <c r="M218" s="287"/>
      <c r="N218" s="287"/>
      <c r="O218" s="288"/>
      <c r="P218" s="286">
        <f>'Cubicle Worksheet (3)'!$K$4</f>
        <v>0</v>
      </c>
      <c r="Q218" s="287"/>
      <c r="R218" s="287"/>
      <c r="S218" s="288"/>
    </row>
    <row r="219" spans="1:19" ht="15" customHeight="1">
      <c r="C219" s="51" t="s">
        <v>75</v>
      </c>
      <c r="D219" s="327" t="str">
        <f>'Cubicle Worksheet (3)'!$Q33</f>
        <v xml:space="preserve"> </v>
      </c>
      <c r="E219" s="328"/>
      <c r="F219" s="69" t="str">
        <f>IF('Cubicle Worksheet (3)'!R33="W","widths"," ")</f>
        <v xml:space="preserve"> </v>
      </c>
      <c r="G219" s="69" t="s">
        <v>37</v>
      </c>
      <c r="H219" s="68" t="str">
        <f>'Cubicle Worksheet (3)'!$T33</f>
        <v xml:space="preserve"> </v>
      </c>
      <c r="I219" s="53" t="str">
        <f>+IF('Cubicle Worksheet (3)'!$Q$38=1,"Ship",IF('Cubicle Worksheet (3)'!$Q$38=2,"Install",IF('Cubicle Worksheet (3)'!$Q$38=3,"Deliver",IF('Cubicle Worksheet (3)'!$Q$38=4,"Will Call"))))</f>
        <v>Ship</v>
      </c>
      <c r="J219" s="26"/>
      <c r="L219" s="289" t="str">
        <f>$I$2</f>
        <v>Ship</v>
      </c>
      <c r="M219" s="290"/>
      <c r="N219" s="291">
        <f>'Cubicle Worksheet (3)'!$AG$5</f>
        <v>0</v>
      </c>
      <c r="O219" s="292"/>
      <c r="P219" s="289" t="str">
        <f>$I$2</f>
        <v>Ship</v>
      </c>
      <c r="Q219" s="290"/>
      <c r="R219" s="291">
        <f>'Cubicle Worksheet (3)'!$AG$5</f>
        <v>0</v>
      </c>
      <c r="S219" s="292"/>
    </row>
    <row r="220" spans="1:19" ht="15" customHeight="1">
      <c r="C220" s="51" t="s">
        <v>76</v>
      </c>
      <c r="D220" s="67" t="str">
        <f>IF('Cubicle Worksheet (3)'!$U$9=TRUE,$D219,IF('Cubicle Worksheet (3)'!$U$11=TRUE,$D219,IF('Cubicle Worksheet (3)'!$U$10=TRUE,$D219,IF($I222="RR",$D219+4,$D219))))</f>
        <v xml:space="preserve"> </v>
      </c>
      <c r="E220" s="54" t="s">
        <v>37</v>
      </c>
      <c r="F220" s="55" t="str">
        <f>IF('Cubicle Worksheet (3)'!$U$9=TRUE,($H219-$D226)+4,IF('Cubicle Worksheet (3)'!$U$10=TRUE,$H219+7,IF('Cubicle Worksheet (3)'!$B33&gt;0,($H219-$D226)+4," ")))</f>
        <v xml:space="preserve"> </v>
      </c>
      <c r="G220" s="54"/>
      <c r="H220" s="54"/>
      <c r="I220" s="56"/>
      <c r="L220" s="331" t="str">
        <f>$I224</f>
        <v>P3-18</v>
      </c>
      <c r="M220" s="332"/>
      <c r="N220" s="299" t="s">
        <v>145</v>
      </c>
      <c r="O220" s="300"/>
      <c r="P220" s="331" t="str">
        <f>$I224</f>
        <v>P3-18</v>
      </c>
      <c r="Q220" s="332"/>
      <c r="R220" s="299" t="s">
        <v>146</v>
      </c>
      <c r="S220" s="300"/>
    </row>
    <row r="221" spans="1:19" ht="15" customHeight="1">
      <c r="C221" s="57" t="str">
        <f>IF('Cubicle Worksheet (3)'!$AA$10=TRUE,ROUNDUP('Cubicle Worksheet (3)'!$Q33/'Cubicle Worksheet (3)'!$AA$11,1)," ")</f>
        <v xml:space="preserve"> </v>
      </c>
      <c r="D221" s="69" t="str">
        <f>IF('Cubicle Worksheet (3)'!$U$9=TRUE,"width", IF('Cubicle Worksheet (3)'!$U$11=TRUE,"width",IF('Cubicle Worksheet (3)'!$U$10=TRUE,"width",IF('Cubicle Worksheet (3)'!$T33&gt;104,"width"," "))))</f>
        <v>width</v>
      </c>
      <c r="E221" s="54"/>
      <c r="F221" s="55"/>
      <c r="G221" s="54"/>
      <c r="H221" s="54"/>
      <c r="I221" s="56"/>
      <c r="L221" s="333"/>
      <c r="M221" s="334"/>
      <c r="N221" s="301"/>
      <c r="O221" s="302"/>
      <c r="P221" s="333"/>
      <c r="Q221" s="334"/>
      <c r="R221" s="301"/>
      <c r="S221" s="302"/>
    </row>
    <row r="222" spans="1:19" ht="15" customHeight="1" thickBot="1">
      <c r="C222" s="325">
        <f>'Cubicle Worksheet (3)'!$W33</f>
        <v>0</v>
      </c>
      <c r="D222" s="326"/>
      <c r="E222" s="326"/>
      <c r="F222" s="326"/>
      <c r="G222" s="54"/>
      <c r="H222" s="50" t="str">
        <f>IF('Cubicle Worksheet (3)'!$U$9=TRUE,"Panels","Widths")</f>
        <v>Widths</v>
      </c>
      <c r="I222" s="53" t="str">
        <f>IF('Cubicle Worksheet (3)'!$U$9=TRUE,'Cubicle Worksheet (3)'!$O233, IF('Cubicle Worksheet (3)'!$U$11=TRUE,$D219,IF('Cubicle Worksheet (3)'!$AA$10=TRUE,C221,IF('Cubicle Worksheet (3)'!$U$10=TRUE,$D219,IF('Cubicle Worksheet (3)'!$T33&gt;104,$D219,"RR")))))</f>
        <v xml:space="preserve"> </v>
      </c>
      <c r="L222" s="335"/>
      <c r="M222" s="336"/>
      <c r="N222" s="303"/>
      <c r="O222" s="304"/>
      <c r="P222" s="335"/>
      <c r="Q222" s="336"/>
      <c r="R222" s="303"/>
      <c r="S222" s="304"/>
    </row>
    <row r="223" spans="1:19" ht="15" customHeight="1" thickBot="1">
      <c r="C223" s="59"/>
      <c r="D223" s="58"/>
      <c r="E223" s="54"/>
      <c r="F223" s="55"/>
      <c r="G223" s="54"/>
      <c r="H223" s="55"/>
      <c r="I223" s="56"/>
      <c r="L223" s="75"/>
      <c r="M223" s="70"/>
      <c r="N223" s="71"/>
      <c r="O223" s="74"/>
      <c r="P223" s="71"/>
      <c r="Q223" s="72"/>
      <c r="R223" s="73"/>
      <c r="S223" s="70"/>
    </row>
    <row r="224" spans="1:19" ht="15" customHeight="1">
      <c r="C224" s="52" t="s">
        <v>0</v>
      </c>
      <c r="D224" s="318">
        <f>'Cubicle Worksheet (3)'!$A33</f>
        <v>0</v>
      </c>
      <c r="E224" s="319"/>
      <c r="F224" s="319"/>
      <c r="G224" s="319"/>
      <c r="H224" s="320"/>
      <c r="I224" s="337" t="str">
        <f>'Cubicle Worksheet (3)'!$X33</f>
        <v>P3-18</v>
      </c>
      <c r="L224" s="286">
        <f>'Cubicle Worksheet (3)'!$K$4</f>
        <v>0</v>
      </c>
      <c r="M224" s="287"/>
      <c r="N224" s="287"/>
      <c r="O224" s="288"/>
      <c r="P224" s="286">
        <f>'Cubicle Worksheet (3)'!$K$4</f>
        <v>0</v>
      </c>
      <c r="Q224" s="287"/>
      <c r="R224" s="287"/>
      <c r="S224" s="288"/>
    </row>
    <row r="225" spans="1:19" ht="15" customHeight="1">
      <c r="C225" s="51" t="s">
        <v>141</v>
      </c>
      <c r="D225" s="318" t="str">
        <f>IF('Cubicle Worksheet (3)'!$U$9=TRUE,"Double Snaps",IF('Cubicle Worksheet (3)'!$U$11=TRUE,"Snap Tape"," "))</f>
        <v xml:space="preserve"> </v>
      </c>
      <c r="E225" s="319"/>
      <c r="F225" s="320"/>
      <c r="G225" s="54"/>
      <c r="H225" s="55"/>
      <c r="I225" s="338"/>
      <c r="L225" s="289" t="str">
        <f>$I$2</f>
        <v>Ship</v>
      </c>
      <c r="M225" s="290"/>
      <c r="N225" s="291">
        <f>'Cubicle Worksheet (3)'!$AG$5</f>
        <v>0</v>
      </c>
      <c r="O225" s="292"/>
      <c r="P225" s="289" t="str">
        <f>$I$2</f>
        <v>Ship</v>
      </c>
      <c r="Q225" s="290"/>
      <c r="R225" s="291">
        <f>'Cubicle Worksheet (3)'!$AG$5</f>
        <v>0</v>
      </c>
      <c r="S225" s="292"/>
    </row>
    <row r="226" spans="1:19" ht="15" customHeight="1">
      <c r="C226" s="51" t="s">
        <v>131</v>
      </c>
      <c r="D226" s="329" t="str">
        <f>IF('Cubicle Worksheet (3)'!$U$9=TRUE,'Cubicle Worksheet (3)'!$U33-4,'Cubicle Worksheet (3)'!$U33)</f>
        <v xml:space="preserve"> </v>
      </c>
      <c r="E226" s="330"/>
      <c r="F226" s="62"/>
      <c r="G226" s="63"/>
      <c r="H226" s="64"/>
      <c r="I226" s="338"/>
      <c r="J226" s="28"/>
      <c r="L226" s="331" t="str">
        <f>$I224</f>
        <v>P3-18</v>
      </c>
      <c r="M226" s="332"/>
      <c r="N226" s="299" t="s">
        <v>147</v>
      </c>
      <c r="O226" s="300"/>
      <c r="P226" s="331" t="str">
        <f>$I224</f>
        <v>P3-18</v>
      </c>
      <c r="Q226" s="332"/>
      <c r="R226" s="299" t="s">
        <v>148</v>
      </c>
      <c r="S226" s="300"/>
    </row>
    <row r="227" spans="1:19" ht="15" customHeight="1">
      <c r="C227" s="51" t="s">
        <v>29</v>
      </c>
      <c r="D227" s="318">
        <f>'Cubicle Worksheet (3)'!$S$13</f>
        <v>0</v>
      </c>
      <c r="E227" s="319"/>
      <c r="F227" s="319"/>
      <c r="G227" s="319"/>
      <c r="H227" s="320"/>
      <c r="I227" s="317"/>
      <c r="L227" s="333"/>
      <c r="M227" s="334"/>
      <c r="N227" s="301"/>
      <c r="O227" s="302"/>
      <c r="P227" s="333"/>
      <c r="Q227" s="334"/>
      <c r="R227" s="301"/>
      <c r="S227" s="302"/>
    </row>
    <row r="228" spans="1:19" ht="15" customHeight="1" thickBot="1">
      <c r="C228" s="60"/>
      <c r="D228" s="79" t="str">
        <f>IF('Cubicle Worksheet (3)'!$U$9=TRUE,"U. Hosp Snap Curtain",IF('Cubicle Worksheet (3)'!$U$11=TRUE,"Snap Curtain",IF('Cubicle Worksheet (3)'!$AA$10=TRUE,"Flat Panel",IF('Cubicle Worksheet (3)'!$U$10=TRUE,"Shower Curtain","Cubicle Curtain"))))</f>
        <v>Cubicle Curtain</v>
      </c>
      <c r="E228" s="61"/>
      <c r="F228" s="61"/>
      <c r="G228" s="65"/>
      <c r="H228" s="65"/>
      <c r="I228" s="66"/>
      <c r="L228" s="335"/>
      <c r="M228" s="336"/>
      <c r="N228" s="303"/>
      <c r="O228" s="304"/>
      <c r="P228" s="335"/>
      <c r="Q228" s="336"/>
      <c r="R228" s="303"/>
      <c r="S228" s="304"/>
    </row>
    <row r="229" spans="1:19" ht="15" customHeight="1"/>
    <row r="230" spans="1:19" ht="15" customHeight="1" thickBot="1"/>
    <row r="231" spans="1:19" ht="15" customHeight="1">
      <c r="A231" s="24" t="s">
        <v>95</v>
      </c>
      <c r="B231" s="24" t="s">
        <v>152</v>
      </c>
      <c r="C231" s="51" t="s">
        <v>74</v>
      </c>
      <c r="D231" s="318">
        <f>'Cubicle Worksheet (3)'!$K$4</f>
        <v>0</v>
      </c>
      <c r="E231" s="319"/>
      <c r="F231" s="319"/>
      <c r="G231" s="319"/>
      <c r="H231" s="320"/>
      <c r="I231" s="53">
        <f>'Cubicle Worksheet (3)'!$AG$5</f>
        <v>0</v>
      </c>
      <c r="J231" s="25"/>
      <c r="L231" s="286">
        <f>'Cubicle Worksheet (3)'!$K$4</f>
        <v>0</v>
      </c>
      <c r="M231" s="287"/>
      <c r="N231" s="287"/>
      <c r="O231" s="288"/>
      <c r="P231" s="286">
        <f>'Cubicle Worksheet (3)'!$K$4</f>
        <v>0</v>
      </c>
      <c r="Q231" s="287"/>
      <c r="R231" s="287"/>
      <c r="S231" s="288"/>
    </row>
    <row r="232" spans="1:19" ht="18" customHeight="1">
      <c r="C232" s="136"/>
      <c r="D232" s="323" t="s">
        <v>177</v>
      </c>
      <c r="E232" s="323"/>
      <c r="F232" s="323"/>
      <c r="G232" s="323"/>
      <c r="H232" s="324"/>
      <c r="I232" s="53" t="str">
        <f>+IF('Cubicle Worksheet (3)'!$Q$38=1,"Ship",IF('Cubicle Worksheet (3)'!$Q$38=2,"Install",IF('Cubicle Worksheet (3)'!$Q$38=3,"Deliver",IF('Cubicle Worksheet (3)'!$Q$38=4,"Will Call"))))</f>
        <v>Ship</v>
      </c>
      <c r="J232" s="26"/>
      <c r="L232" s="289" t="str">
        <f>$I$2</f>
        <v>Ship</v>
      </c>
      <c r="M232" s="290"/>
      <c r="N232" s="291">
        <f>'Cubicle Worksheet (3)'!$AG$5</f>
        <v>0</v>
      </c>
      <c r="O232" s="292"/>
      <c r="P232" s="289" t="str">
        <f>$I$2</f>
        <v>Ship</v>
      </c>
      <c r="Q232" s="290"/>
      <c r="R232" s="291">
        <f>'Cubicle Worksheet (3)'!$AG$5</f>
        <v>0</v>
      </c>
      <c r="S232" s="292"/>
    </row>
    <row r="233" spans="1:19" ht="15" customHeight="1">
      <c r="C233" s="136"/>
      <c r="I233" s="56"/>
      <c r="L233" s="293" t="s">
        <v>158</v>
      </c>
      <c r="M233" s="294"/>
      <c r="N233" s="299" t="s">
        <v>145</v>
      </c>
      <c r="O233" s="300"/>
      <c r="P233" s="293" t="s">
        <v>158</v>
      </c>
      <c r="Q233" s="294"/>
      <c r="R233" s="299" t="s">
        <v>146</v>
      </c>
      <c r="S233" s="300"/>
    </row>
    <row r="234" spans="1:19" ht="15" customHeight="1">
      <c r="C234" s="51" t="s">
        <v>75</v>
      </c>
      <c r="D234" s="321"/>
      <c r="E234" s="322"/>
      <c r="F234" s="69">
        <f>'Cubicle Worksheet (3)'!R34</f>
        <v>4</v>
      </c>
      <c r="G234" s="69" t="s">
        <v>37</v>
      </c>
      <c r="H234" s="68">
        <f>'Cubicle Worksheet (3)'!T34</f>
        <v>30</v>
      </c>
      <c r="I234" s="56"/>
      <c r="L234" s="295"/>
      <c r="M234" s="296"/>
      <c r="N234" s="301"/>
      <c r="O234" s="302"/>
      <c r="P234" s="295"/>
      <c r="Q234" s="296"/>
      <c r="R234" s="301"/>
      <c r="S234" s="302"/>
    </row>
    <row r="235" spans="1:19" ht="15" customHeight="1" thickBot="1">
      <c r="C235" s="51" t="s">
        <v>76</v>
      </c>
      <c r="D235" s="67">
        <f>F234+6</f>
        <v>10</v>
      </c>
      <c r="E235" s="54" t="s">
        <v>37</v>
      </c>
      <c r="F235" s="163">
        <f>H234+4</f>
        <v>34</v>
      </c>
      <c r="G235" s="54"/>
      <c r="H235" s="54"/>
      <c r="I235" s="56"/>
      <c r="L235" s="297"/>
      <c r="M235" s="298"/>
      <c r="N235" s="303"/>
      <c r="O235" s="304"/>
      <c r="P235" s="297"/>
      <c r="Q235" s="298"/>
      <c r="R235" s="303"/>
      <c r="S235" s="304"/>
    </row>
    <row r="236" spans="1:19" ht="15" customHeight="1" thickBot="1">
      <c r="C236" s="57"/>
      <c r="D236" s="69"/>
      <c r="E236" s="54"/>
      <c r="F236" s="55"/>
      <c r="G236" s="54"/>
      <c r="H236" s="54"/>
      <c r="I236" s="56" t="s">
        <v>159</v>
      </c>
      <c r="L236" s="75"/>
      <c r="M236" s="70"/>
      <c r="N236" s="71"/>
      <c r="O236" s="74"/>
      <c r="P236" s="71"/>
      <c r="Q236" s="72"/>
      <c r="R236" s="73"/>
      <c r="S236" s="70"/>
    </row>
    <row r="237" spans="1:19" ht="15" customHeight="1">
      <c r="C237" s="164"/>
      <c r="D237" s="313"/>
      <c r="E237" s="313"/>
      <c r="F237" s="313"/>
      <c r="G237" s="313"/>
      <c r="H237" s="314"/>
      <c r="I237" s="315">
        <f>'Cubicle Worksheet (3)'!B34</f>
        <v>0</v>
      </c>
      <c r="L237" s="286">
        <f>'Cubicle Worksheet (3)'!$K$4</f>
        <v>0</v>
      </c>
      <c r="M237" s="287"/>
      <c r="N237" s="287"/>
      <c r="O237" s="288"/>
      <c r="P237" s="286">
        <f>'Cubicle Worksheet (3)'!$K$4</f>
        <v>0</v>
      </c>
      <c r="Q237" s="287"/>
      <c r="R237" s="287"/>
      <c r="S237" s="288"/>
    </row>
    <row r="238" spans="1:19" ht="15" customHeight="1">
      <c r="C238" s="164"/>
      <c r="D238" s="313"/>
      <c r="E238" s="313"/>
      <c r="F238" s="313"/>
      <c r="G238" s="54"/>
      <c r="H238" s="134"/>
      <c r="I238" s="316"/>
      <c r="L238" s="289" t="str">
        <f>$I$2</f>
        <v>Ship</v>
      </c>
      <c r="M238" s="290"/>
      <c r="N238" s="291">
        <f>'Cubicle Worksheet (3)'!$AG$5</f>
        <v>0</v>
      </c>
      <c r="O238" s="292"/>
      <c r="P238" s="289" t="str">
        <f>$I$2</f>
        <v>Ship</v>
      </c>
      <c r="Q238" s="290"/>
      <c r="R238" s="291">
        <f>'Cubicle Worksheet (3)'!$AG$5</f>
        <v>0</v>
      </c>
      <c r="S238" s="292"/>
    </row>
    <row r="239" spans="1:19" ht="15" customHeight="1">
      <c r="C239" s="305" t="s">
        <v>29</v>
      </c>
      <c r="D239" s="307">
        <f>'Cubicle Worksheet (3)'!$S$13</f>
        <v>0</v>
      </c>
      <c r="E239" s="308"/>
      <c r="F239" s="308"/>
      <c r="G239" s="308"/>
      <c r="H239" s="309"/>
      <c r="I239" s="316"/>
      <c r="J239" s="28"/>
      <c r="L239" s="293" t="s">
        <v>158</v>
      </c>
      <c r="M239" s="294"/>
      <c r="N239" s="299" t="s">
        <v>147</v>
      </c>
      <c r="O239" s="300"/>
      <c r="P239" s="293" t="s">
        <v>158</v>
      </c>
      <c r="Q239" s="294"/>
      <c r="R239" s="299" t="s">
        <v>148</v>
      </c>
      <c r="S239" s="300"/>
    </row>
    <row r="240" spans="1:19" ht="15" customHeight="1">
      <c r="C240" s="306"/>
      <c r="D240" s="310"/>
      <c r="E240" s="311"/>
      <c r="F240" s="311"/>
      <c r="G240" s="311"/>
      <c r="H240" s="312"/>
      <c r="I240" s="317"/>
      <c r="L240" s="295"/>
      <c r="M240" s="296"/>
      <c r="N240" s="301"/>
      <c r="O240" s="302"/>
      <c r="P240" s="295"/>
      <c r="Q240" s="296"/>
      <c r="R240" s="301"/>
      <c r="S240" s="302"/>
    </row>
    <row r="241" spans="3:19" ht="15" customHeight="1" thickBot="1">
      <c r="C241" s="60"/>
      <c r="D241" s="79" t="s">
        <v>177</v>
      </c>
      <c r="E241" s="61"/>
      <c r="F241" s="61"/>
      <c r="G241" s="65"/>
      <c r="H241" s="65"/>
      <c r="I241" s="66"/>
      <c r="L241" s="297"/>
      <c r="M241" s="298"/>
      <c r="N241" s="303"/>
      <c r="O241" s="304"/>
      <c r="P241" s="297"/>
      <c r="Q241" s="298"/>
      <c r="R241" s="303"/>
      <c r="S241" s="304"/>
    </row>
    <row r="242" spans="3:19" ht="15" customHeight="1"/>
    <row r="243" spans="3:19" ht="15" customHeight="1" thickBot="1"/>
    <row r="244" spans="3:19" ht="15" customHeight="1">
      <c r="C244" s="286">
        <f>'Cubicle Worksheet (3)'!$K$4</f>
        <v>0</v>
      </c>
      <c r="D244" s="287"/>
      <c r="E244" s="287"/>
      <c r="F244" s="288"/>
      <c r="G244" s="286">
        <f>'Cubicle Worksheet (3)'!$K$4</f>
        <v>0</v>
      </c>
      <c r="H244" s="287"/>
      <c r="I244" s="287"/>
      <c r="J244" s="288"/>
      <c r="L244" s="286">
        <f>'Cubicle Worksheet (3)'!$K$4</f>
        <v>0</v>
      </c>
      <c r="M244" s="287"/>
      <c r="N244" s="287"/>
      <c r="O244" s="288"/>
      <c r="P244" s="286">
        <f>'Cubicle Worksheet (3)'!$K$4</f>
        <v>0</v>
      </c>
      <c r="Q244" s="287"/>
      <c r="R244" s="287"/>
      <c r="S244" s="288"/>
    </row>
    <row r="245" spans="3:19" ht="15" customHeight="1">
      <c r="C245" s="289" t="str">
        <f>$I$2</f>
        <v>Ship</v>
      </c>
      <c r="D245" s="290"/>
      <c r="E245" s="291">
        <f>'Cubicle Worksheet (3)'!$AG$5</f>
        <v>0</v>
      </c>
      <c r="F245" s="292"/>
      <c r="G245" s="289" t="str">
        <f>$I$2</f>
        <v>Ship</v>
      </c>
      <c r="H245" s="290"/>
      <c r="I245" s="291">
        <f>'Cubicle Worksheet (3)'!$AG$5</f>
        <v>0</v>
      </c>
      <c r="J245" s="292"/>
      <c r="L245" s="289" t="str">
        <f>$I$2</f>
        <v>Ship</v>
      </c>
      <c r="M245" s="290"/>
      <c r="N245" s="291">
        <f>'Cubicle Worksheet (3)'!$AG$5</f>
        <v>0</v>
      </c>
      <c r="O245" s="292"/>
      <c r="P245" s="289" t="str">
        <f>$I$2</f>
        <v>Ship</v>
      </c>
      <c r="Q245" s="290"/>
      <c r="R245" s="291">
        <f>'Cubicle Worksheet (3)'!$AG$5</f>
        <v>0</v>
      </c>
      <c r="S245" s="292"/>
    </row>
    <row r="246" spans="3:19" ht="15" customHeight="1">
      <c r="C246" s="293" t="s">
        <v>158</v>
      </c>
      <c r="D246" s="294"/>
      <c r="E246" s="299" t="s">
        <v>160</v>
      </c>
      <c r="F246" s="300"/>
      <c r="G246" s="293" t="s">
        <v>158</v>
      </c>
      <c r="H246" s="294"/>
      <c r="I246" s="299" t="s">
        <v>161</v>
      </c>
      <c r="J246" s="300"/>
      <c r="L246" s="293" t="s">
        <v>158</v>
      </c>
      <c r="M246" s="294"/>
      <c r="N246" s="299" t="s">
        <v>164</v>
      </c>
      <c r="O246" s="300"/>
      <c r="P246" s="293" t="s">
        <v>158</v>
      </c>
      <c r="Q246" s="294"/>
      <c r="R246" s="299" t="s">
        <v>165</v>
      </c>
      <c r="S246" s="300"/>
    </row>
    <row r="247" spans="3:19" ht="15" customHeight="1">
      <c r="C247" s="295"/>
      <c r="D247" s="296"/>
      <c r="E247" s="301"/>
      <c r="F247" s="302"/>
      <c r="G247" s="295"/>
      <c r="H247" s="296"/>
      <c r="I247" s="301"/>
      <c r="J247" s="302"/>
      <c r="L247" s="295"/>
      <c r="M247" s="296"/>
      <c r="N247" s="301"/>
      <c r="O247" s="302"/>
      <c r="P247" s="295"/>
      <c r="Q247" s="296"/>
      <c r="R247" s="301"/>
      <c r="S247" s="302"/>
    </row>
    <row r="248" spans="3:19" ht="15" customHeight="1" thickBot="1">
      <c r="C248" s="297"/>
      <c r="D248" s="298"/>
      <c r="E248" s="303"/>
      <c r="F248" s="304"/>
      <c r="G248" s="297"/>
      <c r="H248" s="298"/>
      <c r="I248" s="303"/>
      <c r="J248" s="304"/>
      <c r="L248" s="297"/>
      <c r="M248" s="298"/>
      <c r="N248" s="303"/>
      <c r="O248" s="304"/>
      <c r="P248" s="297"/>
      <c r="Q248" s="298"/>
      <c r="R248" s="303"/>
      <c r="S248" s="304"/>
    </row>
    <row r="249" spans="3:19" ht="15" customHeight="1" thickBot="1">
      <c r="C249" s="75"/>
      <c r="D249" s="70"/>
      <c r="E249" s="71"/>
      <c r="F249" s="74"/>
      <c r="G249" s="71"/>
      <c r="H249" s="72"/>
      <c r="I249" s="73"/>
      <c r="J249" s="70"/>
      <c r="L249" s="75"/>
      <c r="M249" s="70"/>
      <c r="N249" s="71"/>
      <c r="O249" s="74"/>
      <c r="P249" s="71"/>
      <c r="Q249" s="72"/>
      <c r="R249" s="73"/>
      <c r="S249" s="70"/>
    </row>
    <row r="250" spans="3:19" ht="15" customHeight="1">
      <c r="C250" s="286">
        <f>'Cubicle Worksheet (3)'!$K$4</f>
        <v>0</v>
      </c>
      <c r="D250" s="287"/>
      <c r="E250" s="287"/>
      <c r="F250" s="288"/>
      <c r="G250" s="286">
        <f>'Cubicle Worksheet (3)'!$K$4</f>
        <v>0</v>
      </c>
      <c r="H250" s="287"/>
      <c r="I250" s="287"/>
      <c r="J250" s="288"/>
      <c r="L250" s="286">
        <f>'Cubicle Worksheet (3)'!$K$4</f>
        <v>0</v>
      </c>
      <c r="M250" s="287"/>
      <c r="N250" s="287"/>
      <c r="O250" s="288"/>
      <c r="P250" s="286">
        <f>'Cubicle Worksheet (3)'!$K$4</f>
        <v>0</v>
      </c>
      <c r="Q250" s="287"/>
      <c r="R250" s="287"/>
      <c r="S250" s="288"/>
    </row>
    <row r="251" spans="3:19" ht="15" customHeight="1">
      <c r="C251" s="289" t="str">
        <f>$I$2</f>
        <v>Ship</v>
      </c>
      <c r="D251" s="290"/>
      <c r="E251" s="291">
        <f>'Cubicle Worksheet (3)'!$AG$5</f>
        <v>0</v>
      </c>
      <c r="F251" s="292"/>
      <c r="G251" s="289" t="str">
        <f>$I$2</f>
        <v>Ship</v>
      </c>
      <c r="H251" s="290"/>
      <c r="I251" s="291">
        <f>'Cubicle Worksheet (3)'!$AG$5</f>
        <v>0</v>
      </c>
      <c r="J251" s="292"/>
      <c r="L251" s="289" t="str">
        <f>$I$2</f>
        <v>Ship</v>
      </c>
      <c r="M251" s="290"/>
      <c r="N251" s="291">
        <f>'Cubicle Worksheet (3)'!$AG$5</f>
        <v>0</v>
      </c>
      <c r="O251" s="292"/>
      <c r="P251" s="289" t="str">
        <f>$I$2</f>
        <v>Ship</v>
      </c>
      <c r="Q251" s="290"/>
      <c r="R251" s="291">
        <f>'Cubicle Worksheet (3)'!$AG$5</f>
        <v>0</v>
      </c>
      <c r="S251" s="292"/>
    </row>
    <row r="252" spans="3:19" ht="15" customHeight="1">
      <c r="C252" s="293" t="s">
        <v>158</v>
      </c>
      <c r="D252" s="294"/>
      <c r="E252" s="299" t="s">
        <v>162</v>
      </c>
      <c r="F252" s="300"/>
      <c r="G252" s="293" t="s">
        <v>158</v>
      </c>
      <c r="H252" s="294"/>
      <c r="I252" s="299" t="s">
        <v>163</v>
      </c>
      <c r="J252" s="300"/>
      <c r="L252" s="293" t="s">
        <v>158</v>
      </c>
      <c r="M252" s="294"/>
      <c r="N252" s="299" t="s">
        <v>166</v>
      </c>
      <c r="O252" s="300"/>
      <c r="P252" s="293" t="s">
        <v>158</v>
      </c>
      <c r="Q252" s="294"/>
      <c r="R252" s="299" t="s">
        <v>167</v>
      </c>
      <c r="S252" s="300"/>
    </row>
    <row r="253" spans="3:19" ht="15" customHeight="1">
      <c r="C253" s="295"/>
      <c r="D253" s="296"/>
      <c r="E253" s="301"/>
      <c r="F253" s="302"/>
      <c r="G253" s="295"/>
      <c r="H253" s="296"/>
      <c r="I253" s="301"/>
      <c r="J253" s="302"/>
      <c r="L253" s="295"/>
      <c r="M253" s="296"/>
      <c r="N253" s="301"/>
      <c r="O253" s="302"/>
      <c r="P253" s="295"/>
      <c r="Q253" s="296"/>
      <c r="R253" s="301"/>
      <c r="S253" s="302"/>
    </row>
    <row r="254" spans="3:19" ht="15" customHeight="1" thickBot="1">
      <c r="C254" s="297"/>
      <c r="D254" s="298"/>
      <c r="E254" s="303"/>
      <c r="F254" s="304"/>
      <c r="G254" s="297"/>
      <c r="H254" s="298"/>
      <c r="I254" s="303"/>
      <c r="J254" s="304"/>
      <c r="L254" s="297"/>
      <c r="M254" s="298"/>
      <c r="N254" s="303"/>
      <c r="O254" s="304"/>
      <c r="P254" s="297"/>
      <c r="Q254" s="298"/>
      <c r="R254" s="303"/>
      <c r="S254" s="304"/>
    </row>
    <row r="256" spans="3:19" ht="13.5" thickBot="1"/>
    <row r="257" spans="1:19" ht="15.75">
      <c r="A257" s="24" t="s">
        <v>96</v>
      </c>
      <c r="B257" s="24" t="s">
        <v>153</v>
      </c>
      <c r="C257" s="51" t="s">
        <v>74</v>
      </c>
      <c r="D257" s="318">
        <f>'Cubicle Worksheet (3)'!$K$4</f>
        <v>0</v>
      </c>
      <c r="E257" s="319"/>
      <c r="F257" s="319"/>
      <c r="G257" s="319"/>
      <c r="H257" s="320"/>
      <c r="I257" s="53">
        <f>'Cubicle Worksheet (3)'!$AG$5</f>
        <v>0</v>
      </c>
      <c r="J257" s="25"/>
      <c r="L257" s="286">
        <f>'Cubicle Worksheet (3)'!$K$4</f>
        <v>0</v>
      </c>
      <c r="M257" s="287"/>
      <c r="N257" s="287"/>
      <c r="O257" s="288"/>
      <c r="P257" s="286">
        <f>'Cubicle Worksheet (3)'!$K$4</f>
        <v>0</v>
      </c>
      <c r="Q257" s="287"/>
      <c r="R257" s="287"/>
      <c r="S257" s="288"/>
    </row>
    <row r="258" spans="1:19" ht="19.5">
      <c r="C258" s="136"/>
      <c r="D258" s="323" t="s">
        <v>177</v>
      </c>
      <c r="E258" s="323"/>
      <c r="F258" s="323"/>
      <c r="G258" s="323"/>
      <c r="H258" s="324"/>
      <c r="I258" s="53" t="str">
        <f>+IF('Cubicle Worksheet (3)'!$Q$38=1,"Ship",IF('Cubicle Worksheet (3)'!$Q$38=2,"Install",IF('Cubicle Worksheet (3)'!$Q$38=3,"Deliver",IF('Cubicle Worksheet (3)'!$Q$38=4,"Will Call"))))</f>
        <v>Ship</v>
      </c>
      <c r="J258" s="26"/>
      <c r="L258" s="289" t="str">
        <f>$I$2</f>
        <v>Ship</v>
      </c>
      <c r="M258" s="290"/>
      <c r="N258" s="291">
        <f>'Cubicle Worksheet (3)'!$AG$5</f>
        <v>0</v>
      </c>
      <c r="O258" s="292"/>
      <c r="P258" s="289" t="str">
        <f>$I$2</f>
        <v>Ship</v>
      </c>
      <c r="Q258" s="290"/>
      <c r="R258" s="291">
        <f>'Cubicle Worksheet (3)'!$AG$5</f>
        <v>0</v>
      </c>
      <c r="S258" s="292"/>
    </row>
    <row r="259" spans="1:19" ht="12.75" customHeight="1">
      <c r="C259" s="136"/>
      <c r="I259" s="56"/>
      <c r="L259" s="293" t="s">
        <v>158</v>
      </c>
      <c r="M259" s="294"/>
      <c r="N259" s="299" t="s">
        <v>145</v>
      </c>
      <c r="O259" s="300"/>
      <c r="P259" s="293" t="s">
        <v>158</v>
      </c>
      <c r="Q259" s="294"/>
      <c r="R259" s="299" t="s">
        <v>146</v>
      </c>
      <c r="S259" s="300"/>
    </row>
    <row r="260" spans="1:19" ht="15" customHeight="1">
      <c r="C260" s="51" t="s">
        <v>75</v>
      </c>
      <c r="D260" s="321"/>
      <c r="E260" s="322"/>
      <c r="F260" s="69">
        <f>'Cubicle Worksheet (3)'!R35</f>
        <v>4</v>
      </c>
      <c r="G260" s="69" t="s">
        <v>37</v>
      </c>
      <c r="H260" s="68">
        <f>'Cubicle Worksheet (3)'!T35</f>
        <v>24</v>
      </c>
      <c r="I260" s="56"/>
      <c r="L260" s="295"/>
      <c r="M260" s="296"/>
      <c r="N260" s="301"/>
      <c r="O260" s="302"/>
      <c r="P260" s="295"/>
      <c r="Q260" s="296"/>
      <c r="R260" s="301"/>
      <c r="S260" s="302"/>
    </row>
    <row r="261" spans="1:19" ht="16.5" customHeight="1" thickBot="1">
      <c r="C261" s="51" t="s">
        <v>76</v>
      </c>
      <c r="D261" s="67">
        <f>F260+6</f>
        <v>10</v>
      </c>
      <c r="E261" s="54" t="s">
        <v>37</v>
      </c>
      <c r="F261" s="163">
        <f>H260+4</f>
        <v>28</v>
      </c>
      <c r="G261" s="54"/>
      <c r="H261" s="54"/>
      <c r="I261" s="56"/>
      <c r="L261" s="297"/>
      <c r="M261" s="298"/>
      <c r="N261" s="303"/>
      <c r="O261" s="304"/>
      <c r="P261" s="297"/>
      <c r="Q261" s="298"/>
      <c r="R261" s="303"/>
      <c r="S261" s="304"/>
    </row>
    <row r="262" spans="1:19" ht="15.75" thickBot="1">
      <c r="C262" s="57"/>
      <c r="D262" s="69"/>
      <c r="E262" s="54"/>
      <c r="F262" s="55"/>
      <c r="G262" s="54"/>
      <c r="H262" s="54"/>
      <c r="I262" s="56" t="s">
        <v>159</v>
      </c>
      <c r="L262" s="75"/>
      <c r="M262" s="70"/>
      <c r="N262" s="71"/>
      <c r="O262" s="74"/>
      <c r="P262" s="71"/>
      <c r="Q262" s="72"/>
      <c r="R262" s="73"/>
      <c r="S262" s="70"/>
    </row>
    <row r="263" spans="1:19" ht="15.75" customHeight="1">
      <c r="C263" s="164"/>
      <c r="D263" s="313"/>
      <c r="E263" s="313"/>
      <c r="F263" s="313"/>
      <c r="G263" s="313"/>
      <c r="H263" s="314"/>
      <c r="I263" s="315">
        <f>'Cubicle Worksheet (3)'!B35</f>
        <v>0</v>
      </c>
      <c r="L263" s="286">
        <f>'Cubicle Worksheet (3)'!$K$4</f>
        <v>0</v>
      </c>
      <c r="M263" s="287"/>
      <c r="N263" s="287"/>
      <c r="O263" s="288"/>
      <c r="P263" s="286">
        <f>'Cubicle Worksheet (3)'!$K$4</f>
        <v>0</v>
      </c>
      <c r="Q263" s="287"/>
      <c r="R263" s="287"/>
      <c r="S263" s="288"/>
    </row>
    <row r="264" spans="1:19" ht="15.75" customHeight="1">
      <c r="C264" s="164"/>
      <c r="D264" s="313"/>
      <c r="E264" s="313"/>
      <c r="F264" s="313"/>
      <c r="G264" s="54"/>
      <c r="H264" s="134"/>
      <c r="I264" s="316"/>
      <c r="L264" s="289" t="str">
        <f>$I$2</f>
        <v>Ship</v>
      </c>
      <c r="M264" s="290"/>
      <c r="N264" s="291">
        <f>'Cubicle Worksheet (3)'!$AG$5</f>
        <v>0</v>
      </c>
      <c r="O264" s="292"/>
      <c r="P264" s="289" t="str">
        <f>$I$2</f>
        <v>Ship</v>
      </c>
      <c r="Q264" s="290"/>
      <c r="R264" s="291">
        <f>'Cubicle Worksheet (3)'!$AG$5</f>
        <v>0</v>
      </c>
      <c r="S264" s="292"/>
    </row>
    <row r="265" spans="1:19" ht="15.75" customHeight="1">
      <c r="C265" s="305" t="s">
        <v>29</v>
      </c>
      <c r="D265" s="307">
        <f>'Cubicle Worksheet (3)'!$S$13</f>
        <v>0</v>
      </c>
      <c r="E265" s="308"/>
      <c r="F265" s="308"/>
      <c r="G265" s="308"/>
      <c r="H265" s="309"/>
      <c r="I265" s="316"/>
      <c r="J265" s="28"/>
      <c r="L265" s="293" t="s">
        <v>158</v>
      </c>
      <c r="M265" s="294"/>
      <c r="N265" s="299" t="s">
        <v>147</v>
      </c>
      <c r="O265" s="300"/>
      <c r="P265" s="293" t="s">
        <v>158</v>
      </c>
      <c r="Q265" s="294"/>
      <c r="R265" s="299" t="s">
        <v>148</v>
      </c>
      <c r="S265" s="300"/>
    </row>
    <row r="266" spans="1:19" ht="15" customHeight="1">
      <c r="C266" s="306"/>
      <c r="D266" s="310"/>
      <c r="E266" s="311"/>
      <c r="F266" s="311"/>
      <c r="G266" s="311"/>
      <c r="H266" s="312"/>
      <c r="I266" s="317"/>
      <c r="L266" s="295"/>
      <c r="M266" s="296"/>
      <c r="N266" s="301"/>
      <c r="O266" s="302"/>
      <c r="P266" s="295"/>
      <c r="Q266" s="296"/>
      <c r="R266" s="301"/>
      <c r="S266" s="302"/>
    </row>
    <row r="267" spans="1:19" ht="15.75" customHeight="1" thickBot="1">
      <c r="C267" s="60"/>
      <c r="D267" s="79" t="s">
        <v>177</v>
      </c>
      <c r="E267" s="61"/>
      <c r="F267" s="61"/>
      <c r="G267" s="65"/>
      <c r="H267" s="65"/>
      <c r="I267" s="66"/>
      <c r="L267" s="297"/>
      <c r="M267" s="298"/>
      <c r="N267" s="303"/>
      <c r="O267" s="304"/>
      <c r="P267" s="297"/>
      <c r="Q267" s="298"/>
      <c r="R267" s="303"/>
      <c r="S267" s="304"/>
    </row>
    <row r="269" spans="1:19" ht="13.5" thickBot="1"/>
    <row r="270" spans="1:19" ht="15.75">
      <c r="C270" s="286">
        <f>'Cubicle Worksheet (3)'!$K$4</f>
        <v>0</v>
      </c>
      <c r="D270" s="287"/>
      <c r="E270" s="287"/>
      <c r="F270" s="288"/>
      <c r="G270" s="286">
        <f>'Cubicle Worksheet (3)'!$K$4</f>
        <v>0</v>
      </c>
      <c r="H270" s="287"/>
      <c r="I270" s="287"/>
      <c r="J270" s="288"/>
      <c r="L270" s="286">
        <f>'Cubicle Worksheet (3)'!$K$4</f>
        <v>0</v>
      </c>
      <c r="M270" s="287"/>
      <c r="N270" s="287"/>
      <c r="O270" s="288"/>
      <c r="P270" s="286">
        <f>'Cubicle Worksheet (3)'!$K$4</f>
        <v>0</v>
      </c>
      <c r="Q270" s="287"/>
      <c r="R270" s="287"/>
      <c r="S270" s="288"/>
    </row>
    <row r="271" spans="1:19" ht="15.75">
      <c r="C271" s="289" t="str">
        <f>$I$2</f>
        <v>Ship</v>
      </c>
      <c r="D271" s="290"/>
      <c r="E271" s="291">
        <f>'Cubicle Worksheet (3)'!$AG$5</f>
        <v>0</v>
      </c>
      <c r="F271" s="292"/>
      <c r="G271" s="289" t="str">
        <f>$I$2</f>
        <v>Ship</v>
      </c>
      <c r="H271" s="290"/>
      <c r="I271" s="291">
        <f>'Cubicle Worksheet (3)'!$AG$5</f>
        <v>0</v>
      </c>
      <c r="J271" s="292"/>
      <c r="L271" s="289" t="str">
        <f>$I$2</f>
        <v>Ship</v>
      </c>
      <c r="M271" s="290"/>
      <c r="N271" s="291">
        <f>'Cubicle Worksheet (3)'!$AG$5</f>
        <v>0</v>
      </c>
      <c r="O271" s="292"/>
      <c r="P271" s="289" t="str">
        <f>$I$2</f>
        <v>Ship</v>
      </c>
      <c r="Q271" s="290"/>
      <c r="R271" s="291">
        <f>'Cubicle Worksheet (3)'!$AG$5</f>
        <v>0</v>
      </c>
      <c r="S271" s="292"/>
    </row>
    <row r="272" spans="1:19">
      <c r="C272" s="293" t="s">
        <v>158</v>
      </c>
      <c r="D272" s="294"/>
      <c r="E272" s="299" t="s">
        <v>160</v>
      </c>
      <c r="F272" s="300"/>
      <c r="G272" s="293" t="s">
        <v>158</v>
      </c>
      <c r="H272" s="294"/>
      <c r="I272" s="299" t="s">
        <v>161</v>
      </c>
      <c r="J272" s="300"/>
      <c r="L272" s="293" t="s">
        <v>158</v>
      </c>
      <c r="M272" s="294"/>
      <c r="N272" s="299" t="s">
        <v>164</v>
      </c>
      <c r="O272" s="300"/>
      <c r="P272" s="293" t="s">
        <v>158</v>
      </c>
      <c r="Q272" s="294"/>
      <c r="R272" s="299" t="s">
        <v>165</v>
      </c>
      <c r="S272" s="300"/>
    </row>
    <row r="273" spans="3:19">
      <c r="C273" s="295"/>
      <c r="D273" s="296"/>
      <c r="E273" s="301"/>
      <c r="F273" s="302"/>
      <c r="G273" s="295"/>
      <c r="H273" s="296"/>
      <c r="I273" s="301"/>
      <c r="J273" s="302"/>
      <c r="L273" s="295"/>
      <c r="M273" s="296"/>
      <c r="N273" s="301"/>
      <c r="O273" s="302"/>
      <c r="P273" s="295"/>
      <c r="Q273" s="296"/>
      <c r="R273" s="301"/>
      <c r="S273" s="302"/>
    </row>
    <row r="274" spans="3:19" ht="13.5" thickBot="1">
      <c r="C274" s="297"/>
      <c r="D274" s="298"/>
      <c r="E274" s="303"/>
      <c r="F274" s="304"/>
      <c r="G274" s="297"/>
      <c r="H274" s="298"/>
      <c r="I274" s="303"/>
      <c r="J274" s="304"/>
      <c r="L274" s="297"/>
      <c r="M274" s="298"/>
      <c r="N274" s="303"/>
      <c r="O274" s="304"/>
      <c r="P274" s="297"/>
      <c r="Q274" s="298"/>
      <c r="R274" s="303"/>
      <c r="S274" s="304"/>
    </row>
    <row r="275" spans="3:19" ht="15" thickBot="1">
      <c r="C275" s="75"/>
      <c r="D275" s="70"/>
      <c r="E275" s="71"/>
      <c r="F275" s="74"/>
      <c r="G275" s="71"/>
      <c r="H275" s="72"/>
      <c r="I275" s="73"/>
      <c r="J275" s="70"/>
      <c r="L275" s="75"/>
      <c r="M275" s="70"/>
      <c r="N275" s="71"/>
      <c r="O275" s="74"/>
      <c r="P275" s="71"/>
      <c r="Q275" s="72"/>
      <c r="R275" s="73"/>
      <c r="S275" s="70"/>
    </row>
    <row r="276" spans="3:19" ht="15.75">
      <c r="C276" s="286">
        <f>'Cubicle Worksheet (3)'!$K$4</f>
        <v>0</v>
      </c>
      <c r="D276" s="287"/>
      <c r="E276" s="287"/>
      <c r="F276" s="288"/>
      <c r="G276" s="286">
        <f>'Cubicle Worksheet (3)'!$K$4</f>
        <v>0</v>
      </c>
      <c r="H276" s="287"/>
      <c r="I276" s="287"/>
      <c r="J276" s="288"/>
      <c r="L276" s="286">
        <f>'Cubicle Worksheet (3)'!$K$4</f>
        <v>0</v>
      </c>
      <c r="M276" s="287"/>
      <c r="N276" s="287"/>
      <c r="O276" s="288"/>
      <c r="P276" s="286">
        <f>'Cubicle Worksheet (3)'!$K$4</f>
        <v>0</v>
      </c>
      <c r="Q276" s="287"/>
      <c r="R276" s="287"/>
      <c r="S276" s="288"/>
    </row>
    <row r="277" spans="3:19" ht="15.75">
      <c r="C277" s="289" t="str">
        <f>$I$2</f>
        <v>Ship</v>
      </c>
      <c r="D277" s="290"/>
      <c r="E277" s="291">
        <f>'Cubicle Worksheet (3)'!$AG$5</f>
        <v>0</v>
      </c>
      <c r="F277" s="292"/>
      <c r="G277" s="289" t="str">
        <f>$I$2</f>
        <v>Ship</v>
      </c>
      <c r="H277" s="290"/>
      <c r="I277" s="291">
        <f>'Cubicle Worksheet (3)'!$AG$5</f>
        <v>0</v>
      </c>
      <c r="J277" s="292"/>
      <c r="L277" s="289" t="str">
        <f>$I$2</f>
        <v>Ship</v>
      </c>
      <c r="M277" s="290"/>
      <c r="N277" s="291">
        <f>'Cubicle Worksheet (3)'!$AG$5</f>
        <v>0</v>
      </c>
      <c r="O277" s="292"/>
      <c r="P277" s="289" t="str">
        <f>$I$2</f>
        <v>Ship</v>
      </c>
      <c r="Q277" s="290"/>
      <c r="R277" s="291">
        <f>'Cubicle Worksheet (3)'!$AG$5</f>
        <v>0</v>
      </c>
      <c r="S277" s="292"/>
    </row>
    <row r="278" spans="3:19">
      <c r="C278" s="293" t="s">
        <v>158</v>
      </c>
      <c r="D278" s="294"/>
      <c r="E278" s="299" t="s">
        <v>162</v>
      </c>
      <c r="F278" s="300"/>
      <c r="G278" s="293" t="s">
        <v>158</v>
      </c>
      <c r="H278" s="294"/>
      <c r="I278" s="299" t="s">
        <v>163</v>
      </c>
      <c r="J278" s="300"/>
      <c r="L278" s="293" t="s">
        <v>158</v>
      </c>
      <c r="M278" s="294"/>
      <c r="N278" s="299" t="s">
        <v>166</v>
      </c>
      <c r="O278" s="300"/>
      <c r="P278" s="293" t="s">
        <v>158</v>
      </c>
      <c r="Q278" s="294"/>
      <c r="R278" s="299" t="s">
        <v>167</v>
      </c>
      <c r="S278" s="300"/>
    </row>
    <row r="279" spans="3:19">
      <c r="C279" s="295"/>
      <c r="D279" s="296"/>
      <c r="E279" s="301"/>
      <c r="F279" s="302"/>
      <c r="G279" s="295"/>
      <c r="H279" s="296"/>
      <c r="I279" s="301"/>
      <c r="J279" s="302"/>
      <c r="L279" s="295"/>
      <c r="M279" s="296"/>
      <c r="N279" s="301"/>
      <c r="O279" s="302"/>
      <c r="P279" s="295"/>
      <c r="Q279" s="296"/>
      <c r="R279" s="301"/>
      <c r="S279" s="302"/>
    </row>
    <row r="280" spans="3:19" ht="13.5" thickBot="1">
      <c r="C280" s="297"/>
      <c r="D280" s="298"/>
      <c r="E280" s="303"/>
      <c r="F280" s="304"/>
      <c r="G280" s="297"/>
      <c r="H280" s="298"/>
      <c r="I280" s="303"/>
      <c r="J280" s="304"/>
      <c r="L280" s="297"/>
      <c r="M280" s="298"/>
      <c r="N280" s="303"/>
      <c r="O280" s="304"/>
      <c r="P280" s="297"/>
      <c r="Q280" s="298"/>
      <c r="R280" s="303"/>
      <c r="S280" s="304"/>
    </row>
    <row r="282" spans="3:19" ht="13.5" thickBot="1"/>
    <row r="283" spans="3:19" ht="15.75">
      <c r="C283" s="286">
        <f>'Cubicle Worksheet (3)'!$K$4</f>
        <v>0</v>
      </c>
      <c r="D283" s="287"/>
      <c r="E283" s="287"/>
      <c r="F283" s="288"/>
      <c r="G283" s="286">
        <f>'Cubicle Worksheet (3)'!$K$4</f>
        <v>0</v>
      </c>
      <c r="H283" s="287"/>
      <c r="I283" s="287"/>
      <c r="J283" s="288"/>
      <c r="L283" s="286">
        <f>'Cubicle Worksheet (3)'!$K$4</f>
        <v>0</v>
      </c>
      <c r="M283" s="287"/>
      <c r="N283" s="287"/>
      <c r="O283" s="288"/>
      <c r="P283" s="286">
        <f>'Cubicle Worksheet (3)'!$K$4</f>
        <v>0</v>
      </c>
      <c r="Q283" s="287"/>
      <c r="R283" s="287"/>
      <c r="S283" s="288"/>
    </row>
    <row r="284" spans="3:19" ht="15.75">
      <c r="C284" s="289" t="str">
        <f>$I$2</f>
        <v>Ship</v>
      </c>
      <c r="D284" s="290"/>
      <c r="E284" s="291">
        <f>'Cubicle Worksheet (3)'!$AG$5</f>
        <v>0</v>
      </c>
      <c r="F284" s="292"/>
      <c r="G284" s="289" t="str">
        <f>$I$2</f>
        <v>Ship</v>
      </c>
      <c r="H284" s="290"/>
      <c r="I284" s="291">
        <f>'Cubicle Worksheet (3)'!$AG$5</f>
        <v>0</v>
      </c>
      <c r="J284" s="292"/>
      <c r="L284" s="289" t="str">
        <f>$I$2</f>
        <v>Ship</v>
      </c>
      <c r="M284" s="290"/>
      <c r="N284" s="291">
        <f>'Cubicle Worksheet (3)'!$AG$5</f>
        <v>0</v>
      </c>
      <c r="O284" s="292"/>
      <c r="P284" s="289" t="str">
        <f>$I$2</f>
        <v>Ship</v>
      </c>
      <c r="Q284" s="290"/>
      <c r="R284" s="291">
        <f>'Cubicle Worksheet (3)'!$AG$5</f>
        <v>0</v>
      </c>
      <c r="S284" s="292"/>
    </row>
    <row r="285" spans="3:19">
      <c r="C285" s="293" t="s">
        <v>158</v>
      </c>
      <c r="D285" s="294"/>
      <c r="E285" s="299" t="s">
        <v>168</v>
      </c>
      <c r="F285" s="300"/>
      <c r="G285" s="293" t="s">
        <v>158</v>
      </c>
      <c r="H285" s="294"/>
      <c r="I285" s="299" t="s">
        <v>169</v>
      </c>
      <c r="J285" s="300"/>
      <c r="L285" s="293" t="s">
        <v>158</v>
      </c>
      <c r="M285" s="294"/>
      <c r="N285" s="299" t="s">
        <v>172</v>
      </c>
      <c r="O285" s="300"/>
      <c r="P285" s="293" t="s">
        <v>158</v>
      </c>
      <c r="Q285" s="294"/>
      <c r="R285" s="299" t="s">
        <v>173</v>
      </c>
      <c r="S285" s="300"/>
    </row>
    <row r="286" spans="3:19">
      <c r="C286" s="295"/>
      <c r="D286" s="296"/>
      <c r="E286" s="301"/>
      <c r="F286" s="302"/>
      <c r="G286" s="295"/>
      <c r="H286" s="296"/>
      <c r="I286" s="301"/>
      <c r="J286" s="302"/>
      <c r="L286" s="295"/>
      <c r="M286" s="296"/>
      <c r="N286" s="301"/>
      <c r="O286" s="302"/>
      <c r="P286" s="295"/>
      <c r="Q286" s="296"/>
      <c r="R286" s="301"/>
      <c r="S286" s="302"/>
    </row>
    <row r="287" spans="3:19" ht="13.5" thickBot="1">
      <c r="C287" s="297"/>
      <c r="D287" s="298"/>
      <c r="E287" s="303"/>
      <c r="F287" s="304"/>
      <c r="G287" s="297"/>
      <c r="H287" s="298"/>
      <c r="I287" s="303"/>
      <c r="J287" s="304"/>
      <c r="L287" s="297"/>
      <c r="M287" s="298"/>
      <c r="N287" s="303"/>
      <c r="O287" s="304"/>
      <c r="P287" s="297"/>
      <c r="Q287" s="298"/>
      <c r="R287" s="303"/>
      <c r="S287" s="304"/>
    </row>
    <row r="288" spans="3:19" ht="15" thickBot="1">
      <c r="C288" s="75"/>
      <c r="D288" s="70"/>
      <c r="E288" s="71"/>
      <c r="F288" s="74"/>
      <c r="G288" s="71"/>
      <c r="H288" s="72"/>
      <c r="I288" s="73"/>
      <c r="J288" s="70"/>
      <c r="L288" s="75"/>
      <c r="M288" s="70"/>
      <c r="N288" s="71"/>
      <c r="O288" s="74"/>
      <c r="P288" s="71"/>
      <c r="Q288" s="72"/>
      <c r="R288" s="73"/>
      <c r="S288" s="70"/>
    </row>
    <row r="289" spans="3:19" ht="15.75">
      <c r="C289" s="286">
        <f>'Cubicle Worksheet (3)'!$K$4</f>
        <v>0</v>
      </c>
      <c r="D289" s="287"/>
      <c r="E289" s="287"/>
      <c r="F289" s="288"/>
      <c r="G289" s="286">
        <f>'Cubicle Worksheet (3)'!$K$4</f>
        <v>0</v>
      </c>
      <c r="H289" s="287"/>
      <c r="I289" s="287"/>
      <c r="J289" s="288"/>
      <c r="L289" s="286">
        <f>'Cubicle Worksheet (3)'!$K$4</f>
        <v>0</v>
      </c>
      <c r="M289" s="287"/>
      <c r="N289" s="287"/>
      <c r="O289" s="288"/>
      <c r="P289" s="286">
        <f>'Cubicle Worksheet (3)'!$K$4</f>
        <v>0</v>
      </c>
      <c r="Q289" s="287"/>
      <c r="R289" s="287"/>
      <c r="S289" s="288"/>
    </row>
    <row r="290" spans="3:19" ht="15.75">
      <c r="C290" s="289" t="str">
        <f>$I$2</f>
        <v>Ship</v>
      </c>
      <c r="D290" s="290"/>
      <c r="E290" s="291">
        <f>'Cubicle Worksheet (3)'!$AG$5</f>
        <v>0</v>
      </c>
      <c r="F290" s="292"/>
      <c r="G290" s="289" t="str">
        <f>$I$2</f>
        <v>Ship</v>
      </c>
      <c r="H290" s="290"/>
      <c r="I290" s="291">
        <f>'Cubicle Worksheet (3)'!$AG$5</f>
        <v>0</v>
      </c>
      <c r="J290" s="292"/>
      <c r="L290" s="289" t="str">
        <f>$I$2</f>
        <v>Ship</v>
      </c>
      <c r="M290" s="290"/>
      <c r="N290" s="291">
        <f>'Cubicle Worksheet (3)'!$AG$5</f>
        <v>0</v>
      </c>
      <c r="O290" s="292"/>
      <c r="P290" s="289" t="str">
        <f>$I$2</f>
        <v>Ship</v>
      </c>
      <c r="Q290" s="290"/>
      <c r="R290" s="291">
        <f>'Cubicle Worksheet (3)'!$AG$5</f>
        <v>0</v>
      </c>
      <c r="S290" s="292"/>
    </row>
    <row r="291" spans="3:19">
      <c r="C291" s="293" t="s">
        <v>158</v>
      </c>
      <c r="D291" s="294"/>
      <c r="E291" s="299" t="s">
        <v>170</v>
      </c>
      <c r="F291" s="300"/>
      <c r="G291" s="293" t="s">
        <v>158</v>
      </c>
      <c r="H291" s="294"/>
      <c r="I291" s="299" t="s">
        <v>171</v>
      </c>
      <c r="J291" s="300"/>
      <c r="L291" s="293" t="s">
        <v>158</v>
      </c>
      <c r="M291" s="294"/>
      <c r="N291" s="299" t="s">
        <v>174</v>
      </c>
      <c r="O291" s="300"/>
      <c r="P291" s="293" t="s">
        <v>158</v>
      </c>
      <c r="Q291" s="294"/>
      <c r="R291" s="299" t="s">
        <v>175</v>
      </c>
      <c r="S291" s="300"/>
    </row>
    <row r="292" spans="3:19">
      <c r="C292" s="295"/>
      <c r="D292" s="296"/>
      <c r="E292" s="301"/>
      <c r="F292" s="302"/>
      <c r="G292" s="295"/>
      <c r="H292" s="296"/>
      <c r="I292" s="301"/>
      <c r="J292" s="302"/>
      <c r="L292" s="295"/>
      <c r="M292" s="296"/>
      <c r="N292" s="301"/>
      <c r="O292" s="302"/>
      <c r="P292" s="295"/>
      <c r="Q292" s="296"/>
      <c r="R292" s="301"/>
      <c r="S292" s="302"/>
    </row>
    <row r="293" spans="3:19" ht="13.5" thickBot="1">
      <c r="C293" s="297"/>
      <c r="D293" s="298"/>
      <c r="E293" s="303"/>
      <c r="F293" s="304"/>
      <c r="G293" s="297"/>
      <c r="H293" s="298"/>
      <c r="I293" s="303"/>
      <c r="J293" s="304"/>
      <c r="L293" s="297"/>
      <c r="M293" s="298"/>
      <c r="N293" s="303"/>
      <c r="O293" s="304"/>
      <c r="P293" s="297"/>
      <c r="Q293" s="298"/>
      <c r="R293" s="303"/>
      <c r="S293" s="304"/>
    </row>
  </sheetData>
  <mergeCells count="680">
    <mergeCell ref="D1:H1"/>
    <mergeCell ref="L1:O1"/>
    <mergeCell ref="P1:S1"/>
    <mergeCell ref="D2:E2"/>
    <mergeCell ref="L2:M2"/>
    <mergeCell ref="N2:O2"/>
    <mergeCell ref="P2:Q2"/>
    <mergeCell ref="R2:S2"/>
    <mergeCell ref="L3:M5"/>
    <mergeCell ref="N3:O5"/>
    <mergeCell ref="P3:Q5"/>
    <mergeCell ref="R3:S5"/>
    <mergeCell ref="C5:F5"/>
    <mergeCell ref="D7:H7"/>
    <mergeCell ref="I7:I10"/>
    <mergeCell ref="L7:O7"/>
    <mergeCell ref="P7:S7"/>
    <mergeCell ref="D8:F8"/>
    <mergeCell ref="D14:H14"/>
    <mergeCell ref="L14:O14"/>
    <mergeCell ref="P14:S14"/>
    <mergeCell ref="D15:E15"/>
    <mergeCell ref="L15:M15"/>
    <mergeCell ref="N15:O15"/>
    <mergeCell ref="P15:Q15"/>
    <mergeCell ref="R15:S15"/>
    <mergeCell ref="L8:M8"/>
    <mergeCell ref="N8:O8"/>
    <mergeCell ref="P8:Q8"/>
    <mergeCell ref="R8:S8"/>
    <mergeCell ref="D9:E9"/>
    <mergeCell ref="L9:M11"/>
    <mergeCell ref="N9:O11"/>
    <mergeCell ref="P9:Q11"/>
    <mergeCell ref="R9:S11"/>
    <mergeCell ref="D10:H10"/>
    <mergeCell ref="L16:M18"/>
    <mergeCell ref="N16:O18"/>
    <mergeCell ref="P16:Q18"/>
    <mergeCell ref="R16:S18"/>
    <mergeCell ref="C18:F18"/>
    <mergeCell ref="D20:H20"/>
    <mergeCell ref="I20:I23"/>
    <mergeCell ref="L20:O20"/>
    <mergeCell ref="P20:S20"/>
    <mergeCell ref="D21:F21"/>
    <mergeCell ref="D27:H27"/>
    <mergeCell ref="L27:O27"/>
    <mergeCell ref="P27:S27"/>
    <mergeCell ref="D28:E28"/>
    <mergeCell ref="L28:M28"/>
    <mergeCell ref="N28:O28"/>
    <mergeCell ref="P28:Q28"/>
    <mergeCell ref="R28:S28"/>
    <mergeCell ref="L21:M21"/>
    <mergeCell ref="N21:O21"/>
    <mergeCell ref="P21:Q21"/>
    <mergeCell ref="R21:S21"/>
    <mergeCell ref="D22:E22"/>
    <mergeCell ref="L22:M24"/>
    <mergeCell ref="N22:O24"/>
    <mergeCell ref="P22:Q24"/>
    <mergeCell ref="R22:S24"/>
    <mergeCell ref="D23:H23"/>
    <mergeCell ref="L29:M31"/>
    <mergeCell ref="N29:O31"/>
    <mergeCell ref="P29:Q31"/>
    <mergeCell ref="R29:S31"/>
    <mergeCell ref="C31:F31"/>
    <mergeCell ref="D33:H33"/>
    <mergeCell ref="I33:I36"/>
    <mergeCell ref="L33:O33"/>
    <mergeCell ref="P33:S33"/>
    <mergeCell ref="D34:F34"/>
    <mergeCell ref="D39:H39"/>
    <mergeCell ref="L39:O39"/>
    <mergeCell ref="P39:S39"/>
    <mergeCell ref="D40:E40"/>
    <mergeCell ref="L40:M40"/>
    <mergeCell ref="N40:O40"/>
    <mergeCell ref="P40:Q40"/>
    <mergeCell ref="R40:S40"/>
    <mergeCell ref="L34:M34"/>
    <mergeCell ref="N34:O34"/>
    <mergeCell ref="P34:Q34"/>
    <mergeCell ref="R34:S34"/>
    <mergeCell ref="D35:E35"/>
    <mergeCell ref="L35:M37"/>
    <mergeCell ref="N35:O37"/>
    <mergeCell ref="P35:Q37"/>
    <mergeCell ref="R35:S37"/>
    <mergeCell ref="D36:H36"/>
    <mergeCell ref="L41:M43"/>
    <mergeCell ref="N41:O43"/>
    <mergeCell ref="P41:Q43"/>
    <mergeCell ref="R41:S43"/>
    <mergeCell ref="C43:F43"/>
    <mergeCell ref="D45:H45"/>
    <mergeCell ref="I45:I48"/>
    <mergeCell ref="L45:O45"/>
    <mergeCell ref="P45:S45"/>
    <mergeCell ref="D46:F46"/>
    <mergeCell ref="D52:H52"/>
    <mergeCell ref="L52:O52"/>
    <mergeCell ref="P52:S52"/>
    <mergeCell ref="D53:E53"/>
    <mergeCell ref="L53:M53"/>
    <mergeCell ref="N53:O53"/>
    <mergeCell ref="P53:Q53"/>
    <mergeCell ref="R53:S53"/>
    <mergeCell ref="L46:M46"/>
    <mergeCell ref="N46:O46"/>
    <mergeCell ref="P46:Q46"/>
    <mergeCell ref="R46:S46"/>
    <mergeCell ref="D47:E47"/>
    <mergeCell ref="L47:M49"/>
    <mergeCell ref="N47:O49"/>
    <mergeCell ref="P47:Q49"/>
    <mergeCell ref="R47:S49"/>
    <mergeCell ref="D48:H48"/>
    <mergeCell ref="L54:M56"/>
    <mergeCell ref="N54:O56"/>
    <mergeCell ref="P54:Q56"/>
    <mergeCell ref="R54:S56"/>
    <mergeCell ref="C56:F56"/>
    <mergeCell ref="D58:H58"/>
    <mergeCell ref="I58:I61"/>
    <mergeCell ref="L58:O58"/>
    <mergeCell ref="P58:S58"/>
    <mergeCell ref="D59:F59"/>
    <mergeCell ref="D65:H65"/>
    <mergeCell ref="L65:O65"/>
    <mergeCell ref="P65:S65"/>
    <mergeCell ref="D66:E66"/>
    <mergeCell ref="L66:M66"/>
    <mergeCell ref="N66:O66"/>
    <mergeCell ref="P66:Q66"/>
    <mergeCell ref="R66:S66"/>
    <mergeCell ref="L59:M59"/>
    <mergeCell ref="N59:O59"/>
    <mergeCell ref="P59:Q59"/>
    <mergeCell ref="R59:S59"/>
    <mergeCell ref="D60:E60"/>
    <mergeCell ref="L60:M62"/>
    <mergeCell ref="N60:O62"/>
    <mergeCell ref="P60:Q62"/>
    <mergeCell ref="R60:S62"/>
    <mergeCell ref="D61:H61"/>
    <mergeCell ref="L67:M69"/>
    <mergeCell ref="N67:O69"/>
    <mergeCell ref="P67:Q69"/>
    <mergeCell ref="R67:S69"/>
    <mergeCell ref="C69:F69"/>
    <mergeCell ref="D71:H71"/>
    <mergeCell ref="I71:I74"/>
    <mergeCell ref="L71:O71"/>
    <mergeCell ref="P71:S71"/>
    <mergeCell ref="D72:F72"/>
    <mergeCell ref="D77:H77"/>
    <mergeCell ref="L77:O77"/>
    <mergeCell ref="P77:S77"/>
    <mergeCell ref="D78:E78"/>
    <mergeCell ref="L78:M78"/>
    <mergeCell ref="N78:O78"/>
    <mergeCell ref="P78:Q78"/>
    <mergeCell ref="R78:S78"/>
    <mergeCell ref="L72:M72"/>
    <mergeCell ref="N72:O72"/>
    <mergeCell ref="P72:Q72"/>
    <mergeCell ref="R72:S72"/>
    <mergeCell ref="D73:E73"/>
    <mergeCell ref="L73:M75"/>
    <mergeCell ref="N73:O75"/>
    <mergeCell ref="P73:Q75"/>
    <mergeCell ref="R73:S75"/>
    <mergeCell ref="D74:H74"/>
    <mergeCell ref="L79:M81"/>
    <mergeCell ref="N79:O81"/>
    <mergeCell ref="P79:Q81"/>
    <mergeCell ref="R79:S81"/>
    <mergeCell ref="C81:F81"/>
    <mergeCell ref="D83:H83"/>
    <mergeCell ref="I83:I86"/>
    <mergeCell ref="L83:O83"/>
    <mergeCell ref="P83:S83"/>
    <mergeCell ref="D84:F84"/>
    <mergeCell ref="D90:H90"/>
    <mergeCell ref="L90:O90"/>
    <mergeCell ref="P90:S90"/>
    <mergeCell ref="D91:E91"/>
    <mergeCell ref="L91:M91"/>
    <mergeCell ref="N91:O91"/>
    <mergeCell ref="P91:Q91"/>
    <mergeCell ref="R91:S91"/>
    <mergeCell ref="L84:M84"/>
    <mergeCell ref="N84:O84"/>
    <mergeCell ref="P84:Q84"/>
    <mergeCell ref="R84:S84"/>
    <mergeCell ref="D85:E85"/>
    <mergeCell ref="L85:M87"/>
    <mergeCell ref="N85:O87"/>
    <mergeCell ref="P85:Q87"/>
    <mergeCell ref="R85:S87"/>
    <mergeCell ref="D86:H86"/>
    <mergeCell ref="L92:M94"/>
    <mergeCell ref="N92:O94"/>
    <mergeCell ref="P92:Q94"/>
    <mergeCell ref="R92:S94"/>
    <mergeCell ref="C94:F94"/>
    <mergeCell ref="D96:H96"/>
    <mergeCell ref="I96:I99"/>
    <mergeCell ref="L96:O96"/>
    <mergeCell ref="P96:S96"/>
    <mergeCell ref="D97:F97"/>
    <mergeCell ref="D103:H103"/>
    <mergeCell ref="L103:O103"/>
    <mergeCell ref="P103:S103"/>
    <mergeCell ref="D104:E104"/>
    <mergeCell ref="L104:M104"/>
    <mergeCell ref="N104:O104"/>
    <mergeCell ref="P104:Q104"/>
    <mergeCell ref="R104:S104"/>
    <mergeCell ref="L97:M97"/>
    <mergeCell ref="N97:O97"/>
    <mergeCell ref="P97:Q97"/>
    <mergeCell ref="R97:S97"/>
    <mergeCell ref="D98:E98"/>
    <mergeCell ref="L98:M100"/>
    <mergeCell ref="N98:O100"/>
    <mergeCell ref="P98:Q100"/>
    <mergeCell ref="R98:S100"/>
    <mergeCell ref="D99:H99"/>
    <mergeCell ref="L105:M107"/>
    <mergeCell ref="N105:O107"/>
    <mergeCell ref="P105:Q107"/>
    <mergeCell ref="R105:S107"/>
    <mergeCell ref="C107:F107"/>
    <mergeCell ref="D109:H109"/>
    <mergeCell ref="I109:I112"/>
    <mergeCell ref="L109:O109"/>
    <mergeCell ref="P109:S109"/>
    <mergeCell ref="D110:F110"/>
    <mergeCell ref="D115:H115"/>
    <mergeCell ref="L115:O115"/>
    <mergeCell ref="P115:S115"/>
    <mergeCell ref="D116:E116"/>
    <mergeCell ref="L116:M116"/>
    <mergeCell ref="N116:O116"/>
    <mergeCell ref="P116:Q116"/>
    <mergeCell ref="R116:S116"/>
    <mergeCell ref="L110:M110"/>
    <mergeCell ref="N110:O110"/>
    <mergeCell ref="P110:Q110"/>
    <mergeCell ref="R110:S110"/>
    <mergeCell ref="D111:E111"/>
    <mergeCell ref="L111:M113"/>
    <mergeCell ref="N111:O113"/>
    <mergeCell ref="P111:Q113"/>
    <mergeCell ref="R111:S113"/>
    <mergeCell ref="D112:H112"/>
    <mergeCell ref="L117:M119"/>
    <mergeCell ref="N117:O119"/>
    <mergeCell ref="P117:Q119"/>
    <mergeCell ref="R117:S119"/>
    <mergeCell ref="C119:F119"/>
    <mergeCell ref="D121:H121"/>
    <mergeCell ref="I121:I124"/>
    <mergeCell ref="L121:O121"/>
    <mergeCell ref="P121:S121"/>
    <mergeCell ref="D122:F122"/>
    <mergeCell ref="D128:H128"/>
    <mergeCell ref="L128:O128"/>
    <mergeCell ref="P128:S128"/>
    <mergeCell ref="D129:E129"/>
    <mergeCell ref="L129:M129"/>
    <mergeCell ref="N129:O129"/>
    <mergeCell ref="P129:Q129"/>
    <mergeCell ref="R129:S129"/>
    <mergeCell ref="L122:M122"/>
    <mergeCell ref="N122:O122"/>
    <mergeCell ref="P122:Q122"/>
    <mergeCell ref="R122:S122"/>
    <mergeCell ref="D123:E123"/>
    <mergeCell ref="L123:M125"/>
    <mergeCell ref="N123:O125"/>
    <mergeCell ref="P123:Q125"/>
    <mergeCell ref="R123:S125"/>
    <mergeCell ref="D124:H124"/>
    <mergeCell ref="L130:M132"/>
    <mergeCell ref="N130:O132"/>
    <mergeCell ref="P130:Q132"/>
    <mergeCell ref="R130:S132"/>
    <mergeCell ref="C132:F132"/>
    <mergeCell ref="D134:H134"/>
    <mergeCell ref="I134:I137"/>
    <mergeCell ref="L134:O134"/>
    <mergeCell ref="P134:S134"/>
    <mergeCell ref="D135:F135"/>
    <mergeCell ref="D141:H141"/>
    <mergeCell ref="L141:O141"/>
    <mergeCell ref="P141:S141"/>
    <mergeCell ref="D142:E142"/>
    <mergeCell ref="L142:M142"/>
    <mergeCell ref="N142:O142"/>
    <mergeCell ref="P142:Q142"/>
    <mergeCell ref="R142:S142"/>
    <mergeCell ref="L135:M135"/>
    <mergeCell ref="N135:O135"/>
    <mergeCell ref="P135:Q135"/>
    <mergeCell ref="R135:S135"/>
    <mergeCell ref="D136:E136"/>
    <mergeCell ref="L136:M138"/>
    <mergeCell ref="N136:O138"/>
    <mergeCell ref="P136:Q138"/>
    <mergeCell ref="R136:S138"/>
    <mergeCell ref="D137:H137"/>
    <mergeCell ref="L143:M145"/>
    <mergeCell ref="N143:O145"/>
    <mergeCell ref="P143:Q145"/>
    <mergeCell ref="R143:S145"/>
    <mergeCell ref="C145:F145"/>
    <mergeCell ref="D147:H147"/>
    <mergeCell ref="I147:I150"/>
    <mergeCell ref="L147:O147"/>
    <mergeCell ref="P147:S147"/>
    <mergeCell ref="D148:F148"/>
    <mergeCell ref="D153:H153"/>
    <mergeCell ref="L153:O153"/>
    <mergeCell ref="P153:S153"/>
    <mergeCell ref="D154:E154"/>
    <mergeCell ref="L154:M154"/>
    <mergeCell ref="N154:O154"/>
    <mergeCell ref="P154:Q154"/>
    <mergeCell ref="R154:S154"/>
    <mergeCell ref="L148:M148"/>
    <mergeCell ref="N148:O148"/>
    <mergeCell ref="P148:Q148"/>
    <mergeCell ref="R148:S148"/>
    <mergeCell ref="D149:E149"/>
    <mergeCell ref="L149:M151"/>
    <mergeCell ref="N149:O151"/>
    <mergeCell ref="P149:Q151"/>
    <mergeCell ref="R149:S151"/>
    <mergeCell ref="D150:H150"/>
    <mergeCell ref="L155:M157"/>
    <mergeCell ref="N155:O157"/>
    <mergeCell ref="P155:Q157"/>
    <mergeCell ref="R155:S157"/>
    <mergeCell ref="C157:F157"/>
    <mergeCell ref="D159:H159"/>
    <mergeCell ref="I159:I162"/>
    <mergeCell ref="L159:O159"/>
    <mergeCell ref="P159:S159"/>
    <mergeCell ref="D160:F160"/>
    <mergeCell ref="D166:H166"/>
    <mergeCell ref="L166:O166"/>
    <mergeCell ref="P166:S166"/>
    <mergeCell ref="D167:E167"/>
    <mergeCell ref="L167:M167"/>
    <mergeCell ref="N167:O167"/>
    <mergeCell ref="P167:Q167"/>
    <mergeCell ref="R167:S167"/>
    <mergeCell ref="L160:M160"/>
    <mergeCell ref="N160:O160"/>
    <mergeCell ref="P160:Q160"/>
    <mergeCell ref="R160:S160"/>
    <mergeCell ref="D161:E161"/>
    <mergeCell ref="L161:M163"/>
    <mergeCell ref="N161:O163"/>
    <mergeCell ref="P161:Q163"/>
    <mergeCell ref="R161:S163"/>
    <mergeCell ref="D162:H162"/>
    <mergeCell ref="L168:M170"/>
    <mergeCell ref="N168:O170"/>
    <mergeCell ref="P168:Q170"/>
    <mergeCell ref="R168:S170"/>
    <mergeCell ref="C170:F170"/>
    <mergeCell ref="D172:H172"/>
    <mergeCell ref="I172:I175"/>
    <mergeCell ref="L172:O172"/>
    <mergeCell ref="P172:S172"/>
    <mergeCell ref="D173:F173"/>
    <mergeCell ref="D179:H179"/>
    <mergeCell ref="L179:O179"/>
    <mergeCell ref="P179:S179"/>
    <mergeCell ref="D180:E180"/>
    <mergeCell ref="L180:M180"/>
    <mergeCell ref="N180:O180"/>
    <mergeCell ref="P180:Q180"/>
    <mergeCell ref="R180:S180"/>
    <mergeCell ref="L173:M173"/>
    <mergeCell ref="N173:O173"/>
    <mergeCell ref="P173:Q173"/>
    <mergeCell ref="R173:S173"/>
    <mergeCell ref="D174:E174"/>
    <mergeCell ref="L174:M176"/>
    <mergeCell ref="N174:O176"/>
    <mergeCell ref="P174:Q176"/>
    <mergeCell ref="R174:S176"/>
    <mergeCell ref="D175:H175"/>
    <mergeCell ref="L181:M183"/>
    <mergeCell ref="N181:O183"/>
    <mergeCell ref="P181:Q183"/>
    <mergeCell ref="R181:S183"/>
    <mergeCell ref="C183:F183"/>
    <mergeCell ref="D185:H185"/>
    <mergeCell ref="I185:I188"/>
    <mergeCell ref="L185:O185"/>
    <mergeCell ref="P185:S185"/>
    <mergeCell ref="D186:F186"/>
    <mergeCell ref="D192:H192"/>
    <mergeCell ref="L192:O192"/>
    <mergeCell ref="P192:S192"/>
    <mergeCell ref="D193:E193"/>
    <mergeCell ref="L193:M193"/>
    <mergeCell ref="N193:O193"/>
    <mergeCell ref="P193:Q193"/>
    <mergeCell ref="R193:S193"/>
    <mergeCell ref="L186:M186"/>
    <mergeCell ref="N186:O186"/>
    <mergeCell ref="P186:Q186"/>
    <mergeCell ref="R186:S186"/>
    <mergeCell ref="D187:E187"/>
    <mergeCell ref="L187:M189"/>
    <mergeCell ref="N187:O189"/>
    <mergeCell ref="P187:Q189"/>
    <mergeCell ref="R187:S189"/>
    <mergeCell ref="D188:H188"/>
    <mergeCell ref="L194:M196"/>
    <mergeCell ref="N194:O196"/>
    <mergeCell ref="P194:Q196"/>
    <mergeCell ref="R194:S196"/>
    <mergeCell ref="C196:F196"/>
    <mergeCell ref="D198:H198"/>
    <mergeCell ref="I198:I201"/>
    <mergeCell ref="L198:O198"/>
    <mergeCell ref="P198:S198"/>
    <mergeCell ref="D199:F199"/>
    <mergeCell ref="D205:H205"/>
    <mergeCell ref="L205:O205"/>
    <mergeCell ref="P205:S205"/>
    <mergeCell ref="D206:E206"/>
    <mergeCell ref="L206:M206"/>
    <mergeCell ref="N206:O206"/>
    <mergeCell ref="P206:Q206"/>
    <mergeCell ref="R206:S206"/>
    <mergeCell ref="L199:M199"/>
    <mergeCell ref="N199:O199"/>
    <mergeCell ref="P199:Q199"/>
    <mergeCell ref="R199:S199"/>
    <mergeCell ref="D200:E200"/>
    <mergeCell ref="L200:M202"/>
    <mergeCell ref="N200:O202"/>
    <mergeCell ref="P200:Q202"/>
    <mergeCell ref="R200:S202"/>
    <mergeCell ref="D201:H201"/>
    <mergeCell ref="L207:M209"/>
    <mergeCell ref="N207:O209"/>
    <mergeCell ref="P207:Q209"/>
    <mergeCell ref="R207:S209"/>
    <mergeCell ref="C209:F209"/>
    <mergeCell ref="D211:H211"/>
    <mergeCell ref="I211:I214"/>
    <mergeCell ref="L211:O211"/>
    <mergeCell ref="P211:S211"/>
    <mergeCell ref="D212:F212"/>
    <mergeCell ref="D218:H218"/>
    <mergeCell ref="L218:O218"/>
    <mergeCell ref="P218:S218"/>
    <mergeCell ref="D219:E219"/>
    <mergeCell ref="L219:M219"/>
    <mergeCell ref="N219:O219"/>
    <mergeCell ref="P219:Q219"/>
    <mergeCell ref="R219:S219"/>
    <mergeCell ref="L212:M212"/>
    <mergeCell ref="N212:O212"/>
    <mergeCell ref="P212:Q212"/>
    <mergeCell ref="R212:S212"/>
    <mergeCell ref="D213:E213"/>
    <mergeCell ref="L213:M215"/>
    <mergeCell ref="N213:O215"/>
    <mergeCell ref="P213:Q215"/>
    <mergeCell ref="R213:S215"/>
    <mergeCell ref="D214:H214"/>
    <mergeCell ref="L220:M222"/>
    <mergeCell ref="N220:O222"/>
    <mergeCell ref="P220:Q222"/>
    <mergeCell ref="R220:S222"/>
    <mergeCell ref="C222:F222"/>
    <mergeCell ref="D224:H224"/>
    <mergeCell ref="I224:I227"/>
    <mergeCell ref="L224:O224"/>
    <mergeCell ref="P224:S224"/>
    <mergeCell ref="D225:F225"/>
    <mergeCell ref="D231:H231"/>
    <mergeCell ref="L231:O231"/>
    <mergeCell ref="P231:S231"/>
    <mergeCell ref="D232:H232"/>
    <mergeCell ref="L232:M232"/>
    <mergeCell ref="N232:O232"/>
    <mergeCell ref="P232:Q232"/>
    <mergeCell ref="R232:S232"/>
    <mergeCell ref="L225:M225"/>
    <mergeCell ref="N225:O225"/>
    <mergeCell ref="P225:Q225"/>
    <mergeCell ref="R225:S225"/>
    <mergeCell ref="D226:E226"/>
    <mergeCell ref="L226:M228"/>
    <mergeCell ref="N226:O228"/>
    <mergeCell ref="P226:Q228"/>
    <mergeCell ref="R226:S228"/>
    <mergeCell ref="D227:H227"/>
    <mergeCell ref="L233:M235"/>
    <mergeCell ref="N233:O235"/>
    <mergeCell ref="P233:Q235"/>
    <mergeCell ref="R233:S235"/>
    <mergeCell ref="D234:E234"/>
    <mergeCell ref="D237:H237"/>
    <mergeCell ref="I237:I240"/>
    <mergeCell ref="L237:O237"/>
    <mergeCell ref="P237:S237"/>
    <mergeCell ref="D238:F238"/>
    <mergeCell ref="L238:M238"/>
    <mergeCell ref="N238:O238"/>
    <mergeCell ref="P238:Q238"/>
    <mergeCell ref="R238:S238"/>
    <mergeCell ref="C239:C240"/>
    <mergeCell ref="D239:H240"/>
    <mergeCell ref="L239:M241"/>
    <mergeCell ref="N239:O241"/>
    <mergeCell ref="P239:Q241"/>
    <mergeCell ref="R239:S241"/>
    <mergeCell ref="C244:F244"/>
    <mergeCell ref="G244:J244"/>
    <mergeCell ref="L244:O244"/>
    <mergeCell ref="P244:S244"/>
    <mergeCell ref="C245:D245"/>
    <mergeCell ref="E245:F245"/>
    <mergeCell ref="G245:H245"/>
    <mergeCell ref="I245:J245"/>
    <mergeCell ref="L245:M245"/>
    <mergeCell ref="N245:O245"/>
    <mergeCell ref="P245:Q245"/>
    <mergeCell ref="R245:S245"/>
    <mergeCell ref="C246:D248"/>
    <mergeCell ref="E246:F248"/>
    <mergeCell ref="G246:H248"/>
    <mergeCell ref="I246:J248"/>
    <mergeCell ref="L246:M248"/>
    <mergeCell ref="N246:O248"/>
    <mergeCell ref="P246:Q248"/>
    <mergeCell ref="R246:S248"/>
    <mergeCell ref="C250:F250"/>
    <mergeCell ref="G250:J250"/>
    <mergeCell ref="L250:O250"/>
    <mergeCell ref="P250:S250"/>
    <mergeCell ref="C251:D251"/>
    <mergeCell ref="E251:F251"/>
    <mergeCell ref="G251:H251"/>
    <mergeCell ref="I251:J251"/>
    <mergeCell ref="L251:M251"/>
    <mergeCell ref="N251:O251"/>
    <mergeCell ref="D257:H257"/>
    <mergeCell ref="L257:O257"/>
    <mergeCell ref="P257:S257"/>
    <mergeCell ref="D258:H258"/>
    <mergeCell ref="L258:M258"/>
    <mergeCell ref="N258:O258"/>
    <mergeCell ref="P258:Q258"/>
    <mergeCell ref="R258:S258"/>
    <mergeCell ref="P251:Q251"/>
    <mergeCell ref="R251:S251"/>
    <mergeCell ref="C252:D254"/>
    <mergeCell ref="E252:F254"/>
    <mergeCell ref="G252:H254"/>
    <mergeCell ref="I252:J254"/>
    <mergeCell ref="L252:M254"/>
    <mergeCell ref="N252:O254"/>
    <mergeCell ref="P252:Q254"/>
    <mergeCell ref="R252:S254"/>
    <mergeCell ref="L259:M261"/>
    <mergeCell ref="N259:O261"/>
    <mergeCell ref="P259:Q261"/>
    <mergeCell ref="R259:S261"/>
    <mergeCell ref="D260:E260"/>
    <mergeCell ref="D263:H263"/>
    <mergeCell ref="I263:I266"/>
    <mergeCell ref="L263:O263"/>
    <mergeCell ref="P263:S263"/>
    <mergeCell ref="D264:F264"/>
    <mergeCell ref="L264:M264"/>
    <mergeCell ref="N264:O264"/>
    <mergeCell ref="P264:Q264"/>
    <mergeCell ref="R264:S264"/>
    <mergeCell ref="C265:C266"/>
    <mergeCell ref="D265:H266"/>
    <mergeCell ref="L265:M267"/>
    <mergeCell ref="N265:O267"/>
    <mergeCell ref="P265:Q267"/>
    <mergeCell ref="R265:S267"/>
    <mergeCell ref="C270:F270"/>
    <mergeCell ref="G270:J270"/>
    <mergeCell ref="L270:O270"/>
    <mergeCell ref="P270:S270"/>
    <mergeCell ref="C271:D271"/>
    <mergeCell ref="E271:F271"/>
    <mergeCell ref="G271:H271"/>
    <mergeCell ref="I271:J271"/>
    <mergeCell ref="L271:M271"/>
    <mergeCell ref="N271:O271"/>
    <mergeCell ref="P271:Q271"/>
    <mergeCell ref="R271:S271"/>
    <mergeCell ref="C272:D274"/>
    <mergeCell ref="E272:F274"/>
    <mergeCell ref="G272:H274"/>
    <mergeCell ref="I272:J274"/>
    <mergeCell ref="L272:M274"/>
    <mergeCell ref="N272:O274"/>
    <mergeCell ref="P272:Q274"/>
    <mergeCell ref="R272:S274"/>
    <mergeCell ref="C276:F276"/>
    <mergeCell ref="G276:J276"/>
    <mergeCell ref="L276:O276"/>
    <mergeCell ref="P276:S276"/>
    <mergeCell ref="C277:D277"/>
    <mergeCell ref="E277:F277"/>
    <mergeCell ref="G277:H277"/>
    <mergeCell ref="I277:J277"/>
    <mergeCell ref="L277:M277"/>
    <mergeCell ref="N277:O277"/>
    <mergeCell ref="P277:Q277"/>
    <mergeCell ref="R277:S277"/>
    <mergeCell ref="C278:D280"/>
    <mergeCell ref="E278:F280"/>
    <mergeCell ref="G278:H280"/>
    <mergeCell ref="I278:J280"/>
    <mergeCell ref="L278:M280"/>
    <mergeCell ref="N278:O280"/>
    <mergeCell ref="P278:Q280"/>
    <mergeCell ref="R278:S280"/>
    <mergeCell ref="C283:F283"/>
    <mergeCell ref="G283:J283"/>
    <mergeCell ref="L283:O283"/>
    <mergeCell ref="P283:S283"/>
    <mergeCell ref="C284:D284"/>
    <mergeCell ref="E284:F284"/>
    <mergeCell ref="G284:H284"/>
    <mergeCell ref="I284:J284"/>
    <mergeCell ref="L284:M284"/>
    <mergeCell ref="N284:O284"/>
    <mergeCell ref="P284:Q284"/>
    <mergeCell ref="R284:S284"/>
    <mergeCell ref="C285:D287"/>
    <mergeCell ref="E285:F287"/>
    <mergeCell ref="G285:H287"/>
    <mergeCell ref="I285:J287"/>
    <mergeCell ref="L285:M287"/>
    <mergeCell ref="N285:O287"/>
    <mergeCell ref="P285:Q287"/>
    <mergeCell ref="R285:S287"/>
    <mergeCell ref="C291:D293"/>
    <mergeCell ref="E291:F293"/>
    <mergeCell ref="G291:H293"/>
    <mergeCell ref="I291:J293"/>
    <mergeCell ref="L291:M293"/>
    <mergeCell ref="N291:O293"/>
    <mergeCell ref="P291:Q293"/>
    <mergeCell ref="R291:S293"/>
    <mergeCell ref="C289:F289"/>
    <mergeCell ref="G289:J289"/>
    <mergeCell ref="L289:O289"/>
    <mergeCell ref="P289:S289"/>
    <mergeCell ref="C290:D290"/>
    <mergeCell ref="E290:F290"/>
    <mergeCell ref="G290:H290"/>
    <mergeCell ref="I290:J290"/>
    <mergeCell ref="L290:M290"/>
    <mergeCell ref="N290:O290"/>
    <mergeCell ref="P290:Q290"/>
    <mergeCell ref="R290:S290"/>
  </mergeCells>
  <printOptions gridLinesSet="0"/>
  <pageMargins left="0.45" right="0.15" top="0.45" bottom="0.15" header="0" footer="0"/>
  <pageSetup orientation="landscape" r:id="rId1"/>
  <headerFooter alignWithMargins="0"/>
  <rowBreaks count="5" manualBreakCount="5">
    <brk id="38" min="2" max="18" man="1"/>
    <brk id="76" min="2" max="18" man="1"/>
    <brk id="114" min="2" max="18" man="1"/>
    <brk id="152" min="2" max="18" man="1"/>
    <brk id="256" min="2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EFBF-4C92-4915-BF2D-B68B14155016}">
  <dimension ref="A1:AK64"/>
  <sheetViews>
    <sheetView showGridLines="0" view="pageLayout" topLeftCell="A8" zoomScaleNormal="100" zoomScaleSheetLayoutView="110" workbookViewId="0">
      <selection activeCell="B34" sqref="B34:B35"/>
    </sheetView>
  </sheetViews>
  <sheetFormatPr defaultColWidth="9.140625" defaultRowHeight="15"/>
  <cols>
    <col min="1" max="1" width="9.7109375" style="1" customWidth="1"/>
    <col min="2" max="2" width="3.85546875" customWidth="1"/>
    <col min="3" max="3" width="4.140625" customWidth="1"/>
    <col min="4" max="4" width="2.42578125" style="3" customWidth="1"/>
    <col min="5" max="5" width="4.140625" customWidth="1"/>
    <col min="6" max="6" width="2.42578125" style="3" customWidth="1"/>
    <col min="7" max="7" width="4.140625" customWidth="1"/>
    <col min="8" max="8" width="5.42578125" customWidth="1"/>
    <col min="9" max="9" width="5" customWidth="1"/>
    <col min="10" max="10" width="6.140625" customWidth="1"/>
    <col min="11" max="11" width="5.85546875" customWidth="1"/>
    <col min="12" max="12" width="5.140625" customWidth="1"/>
    <col min="13" max="13" width="4.85546875" customWidth="1"/>
    <col min="14" max="14" width="4.140625" style="1" customWidth="1"/>
    <col min="15" max="15" width="3.42578125" customWidth="1"/>
    <col min="16" max="16" width="4" customWidth="1"/>
    <col min="17" max="17" width="5.28515625" customWidth="1"/>
    <col min="18" max="18" width="3" customWidth="1"/>
    <col min="19" max="19" width="2.42578125" style="3" customWidth="1"/>
    <col min="20" max="20" width="3.85546875" customWidth="1"/>
    <col min="21" max="21" width="5.140625" customWidth="1"/>
    <col min="22" max="22" width="7.85546875" customWidth="1"/>
    <col min="23" max="23" width="18.140625" customWidth="1"/>
    <col min="24" max="24" width="6.5703125" style="1" customWidth="1"/>
    <col min="25" max="25" width="11.42578125" customWidth="1"/>
    <col min="26" max="28" width="10" customWidth="1"/>
    <col min="29" max="29" width="11.7109375" customWidth="1"/>
    <col min="30" max="30" width="12" customWidth="1"/>
    <col min="31" max="32" width="10" customWidth="1"/>
    <col min="33" max="33" width="12.28515625" customWidth="1"/>
    <col min="34" max="34" width="13.42578125" customWidth="1"/>
  </cols>
  <sheetData>
    <row r="1" spans="1:37" s="202" customFormat="1" ht="12.75">
      <c r="A1" s="200"/>
      <c r="B1" s="101"/>
      <c r="C1" s="101"/>
      <c r="D1" s="201"/>
      <c r="E1" s="101"/>
      <c r="F1" s="201"/>
      <c r="G1" s="101"/>
      <c r="H1" s="101"/>
      <c r="I1" s="101"/>
      <c r="J1" s="101"/>
      <c r="K1" s="101"/>
      <c r="L1" s="101"/>
      <c r="M1" s="101"/>
      <c r="N1" s="200"/>
      <c r="O1" s="101"/>
      <c r="P1" s="101"/>
      <c r="Q1" s="101"/>
      <c r="R1" s="101"/>
      <c r="S1" s="201"/>
      <c r="T1" s="101"/>
      <c r="U1" s="101"/>
      <c r="V1" s="101"/>
      <c r="W1" s="101"/>
      <c r="X1" s="200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</row>
    <row r="2" spans="1:37" s="202" customFormat="1" ht="21.75" thickBot="1">
      <c r="A2" s="200"/>
      <c r="B2" s="101"/>
      <c r="C2" s="101"/>
      <c r="D2" s="201"/>
      <c r="E2" s="101"/>
      <c r="F2" s="201"/>
      <c r="G2" s="101"/>
      <c r="H2" s="101"/>
      <c r="I2" s="101"/>
      <c r="J2" s="101"/>
      <c r="K2" s="101"/>
      <c r="L2" s="224" t="s">
        <v>402</v>
      </c>
      <c r="M2" s="101"/>
      <c r="N2" s="200"/>
      <c r="O2" s="101"/>
      <c r="P2" s="101"/>
      <c r="Q2" s="101"/>
      <c r="R2" s="101"/>
      <c r="S2" s="201"/>
      <c r="T2" s="101"/>
      <c r="U2" s="101"/>
      <c r="V2" s="101"/>
      <c r="W2" s="101"/>
      <c r="X2" s="200"/>
      <c r="Y2" s="203" t="s">
        <v>209</v>
      </c>
      <c r="Z2" s="101"/>
      <c r="AA2" s="101"/>
      <c r="AB2" s="101"/>
      <c r="AC2" s="101" t="s">
        <v>47</v>
      </c>
      <c r="AD2" s="101" t="s">
        <v>342</v>
      </c>
      <c r="AE2" s="101"/>
      <c r="AF2" s="101"/>
      <c r="AG2" s="101"/>
      <c r="AH2" s="101"/>
      <c r="AI2" s="101"/>
      <c r="AJ2" s="101"/>
      <c r="AK2" s="101"/>
    </row>
    <row r="3" spans="1:37" s="202" customFormat="1" ht="13.5" thickBot="1">
      <c r="A3" s="200"/>
      <c r="B3" s="101"/>
      <c r="C3" s="101"/>
      <c r="D3" s="201"/>
      <c r="E3" s="101"/>
      <c r="F3" s="201"/>
      <c r="G3" s="101"/>
      <c r="H3" s="101"/>
      <c r="I3" s="101"/>
      <c r="J3" s="101"/>
      <c r="K3" s="101"/>
      <c r="L3" s="101"/>
      <c r="M3" s="101"/>
      <c r="N3" s="200"/>
      <c r="O3" s="101"/>
      <c r="P3" s="101"/>
      <c r="Q3" s="101"/>
      <c r="R3" s="101"/>
      <c r="S3" s="201"/>
      <c r="T3" s="101"/>
      <c r="U3" s="101"/>
      <c r="V3" s="101"/>
      <c r="W3" s="204">
        <f ca="1">TODAY()</f>
        <v>45835</v>
      </c>
      <c r="X3" s="205"/>
      <c r="Y3" s="101"/>
      <c r="Z3" s="200" t="s">
        <v>48</v>
      </c>
      <c r="AA3" s="206" t="s">
        <v>210</v>
      </c>
      <c r="AB3" s="101"/>
      <c r="AC3" s="97" t="s">
        <v>39</v>
      </c>
      <c r="AD3" s="98">
        <v>5.49</v>
      </c>
      <c r="AE3" s="101"/>
      <c r="AF3" s="101"/>
      <c r="AG3" s="101"/>
      <c r="AH3" s="101"/>
      <c r="AI3" s="101"/>
      <c r="AJ3" s="101"/>
      <c r="AK3" s="101"/>
    </row>
    <row r="4" spans="1:37" s="202" customFormat="1" ht="13.5" thickBot="1">
      <c r="A4" s="200" t="s">
        <v>16</v>
      </c>
      <c r="B4" s="250"/>
      <c r="C4" s="250"/>
      <c r="D4" s="250"/>
      <c r="E4" s="250"/>
      <c r="F4" s="250"/>
      <c r="G4" s="250"/>
      <c r="H4" s="250"/>
      <c r="I4" s="101"/>
      <c r="J4" s="200" t="s">
        <v>21</v>
      </c>
      <c r="K4" s="250"/>
      <c r="L4" s="250"/>
      <c r="M4" s="250"/>
      <c r="N4" s="250"/>
      <c r="O4" s="250"/>
      <c r="P4" s="250"/>
      <c r="Q4" s="250"/>
      <c r="R4" s="249" t="s">
        <v>129</v>
      </c>
      <c r="S4" s="249"/>
      <c r="T4" s="207">
        <v>4</v>
      </c>
      <c r="U4" s="101"/>
      <c r="V4" s="101"/>
      <c r="W4" s="101"/>
      <c r="X4" s="200"/>
      <c r="Y4" s="101"/>
      <c r="Z4" s="200" t="s">
        <v>43</v>
      </c>
      <c r="AA4" s="208">
        <v>50</v>
      </c>
      <c r="AB4" s="101"/>
      <c r="AC4" s="99" t="s">
        <v>40</v>
      </c>
      <c r="AD4" s="100">
        <v>5.86</v>
      </c>
      <c r="AE4" s="101"/>
      <c r="AF4" s="101"/>
      <c r="AG4" s="101"/>
      <c r="AH4" s="101"/>
      <c r="AI4" s="101"/>
      <c r="AJ4" s="101"/>
      <c r="AK4" s="101"/>
    </row>
    <row r="5" spans="1:37" s="202" customFormat="1" ht="13.5" thickBot="1">
      <c r="A5" s="200"/>
      <c r="B5" s="248"/>
      <c r="C5" s="248"/>
      <c r="D5" s="248"/>
      <c r="E5" s="248"/>
      <c r="F5" s="248"/>
      <c r="G5" s="248"/>
      <c r="H5" s="248"/>
      <c r="I5" s="101"/>
      <c r="J5" s="200"/>
      <c r="K5" s="248"/>
      <c r="L5" s="248"/>
      <c r="M5" s="248"/>
      <c r="N5" s="248"/>
      <c r="O5" s="248"/>
      <c r="P5" s="248"/>
      <c r="Q5" s="248"/>
      <c r="R5" s="101"/>
      <c r="S5" s="201"/>
      <c r="T5" s="101"/>
      <c r="U5" s="101"/>
      <c r="V5" s="101"/>
      <c r="W5" s="101"/>
      <c r="X5" s="200"/>
      <c r="Y5" s="101"/>
      <c r="Z5" s="200" t="s">
        <v>44</v>
      </c>
      <c r="AA5" s="208">
        <v>14</v>
      </c>
      <c r="AB5" s="101"/>
      <c r="AC5" s="99" t="s">
        <v>41</v>
      </c>
      <c r="AD5" s="100">
        <v>6.26</v>
      </c>
      <c r="AE5" s="101"/>
      <c r="AF5" s="101" t="s">
        <v>137</v>
      </c>
      <c r="AG5" s="209"/>
      <c r="AH5" s="101"/>
      <c r="AI5" s="101"/>
      <c r="AJ5" s="101"/>
      <c r="AK5" s="101"/>
    </row>
    <row r="6" spans="1:37" s="202" customFormat="1" ht="13.5" thickBot="1">
      <c r="A6" s="200"/>
      <c r="B6" s="248"/>
      <c r="C6" s="248"/>
      <c r="D6" s="248"/>
      <c r="E6" s="248"/>
      <c r="F6" s="248"/>
      <c r="G6" s="248"/>
      <c r="H6" s="248"/>
      <c r="I6" s="101"/>
      <c r="J6" s="200"/>
      <c r="K6" s="248"/>
      <c r="L6" s="248"/>
      <c r="M6" s="248"/>
      <c r="N6" s="248"/>
      <c r="O6" s="248"/>
      <c r="P6" s="248"/>
      <c r="Q6" s="248"/>
      <c r="R6" s="101"/>
      <c r="S6" s="201"/>
      <c r="V6" s="200" t="s">
        <v>331</v>
      </c>
      <c r="W6" s="210">
        <f>IF('Cubicle Worksheet'!W6&gt;0,'Cubicle Worksheet'!W6," ")</f>
        <v>45856</v>
      </c>
      <c r="X6" s="200"/>
      <c r="Y6" s="101"/>
      <c r="Z6" s="200" t="s">
        <v>45</v>
      </c>
      <c r="AA6" s="208">
        <v>35</v>
      </c>
      <c r="AB6" s="101"/>
      <c r="AC6" s="102" t="s">
        <v>42</v>
      </c>
      <c r="AD6" s="103">
        <v>8.76</v>
      </c>
      <c r="AE6" s="101"/>
      <c r="AF6" s="101"/>
      <c r="AG6" s="101"/>
      <c r="AH6" s="101"/>
      <c r="AI6" s="101"/>
      <c r="AJ6" s="101"/>
      <c r="AK6" s="101"/>
    </row>
    <row r="7" spans="1:37" s="202" customFormat="1" ht="12.75">
      <c r="A7" s="200" t="s">
        <v>17</v>
      </c>
      <c r="B7" s="211"/>
      <c r="C7" s="211"/>
      <c r="D7" s="211"/>
      <c r="E7" s="211"/>
      <c r="F7" s="211"/>
      <c r="G7" s="211"/>
      <c r="H7" s="211"/>
      <c r="I7" s="101"/>
      <c r="J7" s="200" t="s">
        <v>22</v>
      </c>
      <c r="K7" s="211"/>
      <c r="L7" s="211"/>
      <c r="M7" s="211"/>
      <c r="N7" s="211"/>
      <c r="O7" s="211"/>
      <c r="P7" s="211"/>
      <c r="Q7" s="211"/>
      <c r="R7" s="101"/>
      <c r="S7" s="212"/>
      <c r="T7" s="213"/>
      <c r="U7" s="213"/>
      <c r="V7" s="213"/>
      <c r="W7" s="213"/>
      <c r="X7" s="200"/>
      <c r="Y7" s="101"/>
      <c r="Z7" s="200" t="s">
        <v>46</v>
      </c>
      <c r="AA7" s="208">
        <v>12</v>
      </c>
      <c r="AB7" s="101"/>
      <c r="AC7" s="101"/>
      <c r="AD7" s="101"/>
      <c r="AE7" s="101"/>
      <c r="AF7" s="101"/>
      <c r="AG7" s="101"/>
      <c r="AH7" s="101"/>
      <c r="AI7" s="101"/>
      <c r="AJ7" s="101"/>
      <c r="AK7" s="101"/>
    </row>
    <row r="8" spans="1:37" s="202" customFormat="1" ht="12.75">
      <c r="A8" s="200" t="s">
        <v>23</v>
      </c>
      <c r="B8" s="250"/>
      <c r="C8" s="250"/>
      <c r="D8" s="250"/>
      <c r="E8" s="250"/>
      <c r="F8" s="250"/>
      <c r="G8" s="250"/>
      <c r="H8" s="250"/>
      <c r="I8" s="101"/>
      <c r="J8" s="200" t="s">
        <v>23</v>
      </c>
      <c r="K8" s="250"/>
      <c r="L8" s="250"/>
      <c r="M8" s="250"/>
      <c r="N8" s="250"/>
      <c r="O8" s="250"/>
      <c r="P8" s="250"/>
      <c r="Q8" s="250"/>
      <c r="R8" s="101"/>
      <c r="S8" s="265" t="s">
        <v>38</v>
      </c>
      <c r="T8" s="265"/>
      <c r="U8" s="265"/>
      <c r="V8" s="265"/>
      <c r="W8" s="265"/>
      <c r="X8" s="214"/>
      <c r="Y8" s="101"/>
      <c r="Z8" s="200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</row>
    <row r="9" spans="1:37" s="202" customFormat="1" ht="12.75">
      <c r="A9" s="200" t="s">
        <v>18</v>
      </c>
      <c r="B9" s="248"/>
      <c r="C9" s="248"/>
      <c r="D9" s="248"/>
      <c r="E9" s="248"/>
      <c r="F9" s="248"/>
      <c r="G9" s="248"/>
      <c r="H9" s="248"/>
      <c r="I9" s="101"/>
      <c r="J9" s="200" t="s">
        <v>18</v>
      </c>
      <c r="K9" s="248"/>
      <c r="L9" s="248"/>
      <c r="M9" s="248"/>
      <c r="N9" s="248"/>
      <c r="O9" s="248"/>
      <c r="P9" s="248"/>
      <c r="Q9" s="248"/>
      <c r="R9" s="101"/>
      <c r="S9" s="212"/>
      <c r="T9" s="213"/>
      <c r="U9" s="213" t="b">
        <v>0</v>
      </c>
      <c r="V9" s="213" t="b">
        <v>0</v>
      </c>
      <c r="W9" s="213"/>
      <c r="X9" s="200"/>
      <c r="Y9" s="101"/>
      <c r="Z9" s="203"/>
      <c r="AA9" s="101"/>
      <c r="AB9" s="101"/>
      <c r="AC9" s="101"/>
      <c r="AD9" s="101"/>
      <c r="AE9" s="101"/>
      <c r="AF9" s="101"/>
      <c r="AG9" s="213" t="b">
        <v>1</v>
      </c>
      <c r="AH9" s="101"/>
      <c r="AI9" s="101"/>
      <c r="AJ9" s="101"/>
      <c r="AK9" s="101"/>
    </row>
    <row r="10" spans="1:37" s="202" customFormat="1" ht="12.75">
      <c r="A10" s="200" t="s">
        <v>19</v>
      </c>
      <c r="B10" s="248"/>
      <c r="C10" s="248"/>
      <c r="D10" s="248"/>
      <c r="E10" s="248"/>
      <c r="F10" s="248"/>
      <c r="G10" s="248"/>
      <c r="H10" s="248"/>
      <c r="I10" s="101"/>
      <c r="J10" s="200"/>
      <c r="K10" s="248"/>
      <c r="L10" s="248"/>
      <c r="M10" s="248"/>
      <c r="N10" s="248"/>
      <c r="O10" s="248"/>
      <c r="P10" s="248"/>
      <c r="Q10" s="248"/>
      <c r="R10" s="101"/>
      <c r="S10" s="212"/>
      <c r="T10" s="213"/>
      <c r="U10" s="213" t="b">
        <v>0</v>
      </c>
      <c r="V10" s="213"/>
      <c r="W10" s="101"/>
      <c r="X10" s="200"/>
      <c r="Y10" s="101"/>
      <c r="Z10" s="101"/>
      <c r="AA10" s="213" t="b">
        <v>0</v>
      </c>
      <c r="AB10" s="101"/>
      <c r="AC10" s="101"/>
      <c r="AD10" s="104"/>
      <c r="AE10" s="105"/>
      <c r="AF10" s="101"/>
      <c r="AG10" s="215"/>
      <c r="AH10" s="101"/>
      <c r="AI10" s="101"/>
      <c r="AJ10" s="101"/>
      <c r="AK10" s="101"/>
    </row>
    <row r="11" spans="1:37" s="202" customFormat="1">
      <c r="A11" s="200" t="s">
        <v>20</v>
      </c>
      <c r="B11" s="339"/>
      <c r="C11" s="248"/>
      <c r="D11" s="248"/>
      <c r="E11" s="248"/>
      <c r="F11" s="248"/>
      <c r="G11" s="248"/>
      <c r="H11" s="248"/>
      <c r="I11" s="101"/>
      <c r="J11" s="200"/>
      <c r="K11" s="248"/>
      <c r="L11" s="248"/>
      <c r="M11" s="248"/>
      <c r="N11" s="248"/>
      <c r="O11" s="248"/>
      <c r="P11" s="248"/>
      <c r="Q11" s="248"/>
      <c r="R11" s="101"/>
      <c r="S11" s="212"/>
      <c r="T11" s="213"/>
      <c r="U11" s="213" t="b">
        <v>0</v>
      </c>
      <c r="V11" s="213"/>
      <c r="W11" s="213"/>
      <c r="X11" s="200"/>
      <c r="Y11" s="101"/>
      <c r="Z11" s="213"/>
      <c r="AA11" s="216">
        <v>72</v>
      </c>
      <c r="AB11" s="101" t="s">
        <v>208</v>
      </c>
      <c r="AC11" s="101"/>
      <c r="AD11" s="107"/>
      <c r="AE11" s="101"/>
      <c r="AF11" s="101"/>
      <c r="AG11" s="232"/>
    </row>
    <row r="12" spans="1:37" s="202" customFormat="1" ht="15" customHeight="1" thickBot="1">
      <c r="A12" s="200"/>
      <c r="B12" s="101"/>
      <c r="C12" s="101"/>
      <c r="D12" s="201"/>
      <c r="E12" s="101"/>
      <c r="F12" s="201"/>
      <c r="G12" s="101"/>
      <c r="H12" s="101"/>
      <c r="I12" s="101"/>
      <c r="J12" s="101"/>
      <c r="K12" s="101"/>
      <c r="L12" s="101"/>
      <c r="M12" s="101"/>
      <c r="N12" s="200"/>
      <c r="O12" s="101"/>
      <c r="P12" s="101"/>
      <c r="Q12" s="101"/>
      <c r="R12" s="101"/>
      <c r="S12" s="201"/>
      <c r="T12" s="101"/>
      <c r="U12" s="101"/>
      <c r="V12" s="101"/>
      <c r="W12" s="101"/>
      <c r="X12" s="200"/>
      <c r="Y12" s="101"/>
      <c r="Z12" s="213"/>
      <c r="AA12" s="101"/>
      <c r="AB12" s="101"/>
      <c r="AC12" s="101"/>
      <c r="AD12" s="107"/>
      <c r="AE12" s="108"/>
      <c r="AF12" s="101"/>
      <c r="AG12" s="101"/>
      <c r="AH12" s="101"/>
      <c r="AI12" s="101"/>
      <c r="AJ12" s="101"/>
      <c r="AK12" s="101"/>
    </row>
    <row r="13" spans="1:37" ht="15" customHeight="1" thickBot="1">
      <c r="A13" s="92"/>
      <c r="B13" s="93"/>
      <c r="C13" s="257" t="s">
        <v>34</v>
      </c>
      <c r="D13" s="258"/>
      <c r="E13" s="252"/>
      <c r="F13" s="253"/>
      <c r="G13" s="254"/>
      <c r="H13" s="93"/>
      <c r="I13" s="93"/>
      <c r="J13" s="96" t="s">
        <v>35</v>
      </c>
      <c r="K13" s="252"/>
      <c r="L13" s="254"/>
      <c r="M13" s="93"/>
      <c r="N13" s="92"/>
      <c r="O13" s="93"/>
      <c r="P13" s="93"/>
      <c r="Q13" s="255" t="s">
        <v>33</v>
      </c>
      <c r="R13" s="256"/>
      <c r="S13" s="252"/>
      <c r="T13" s="253"/>
      <c r="U13" s="253"/>
      <c r="V13" s="253"/>
      <c r="W13" s="254"/>
      <c r="X13" s="92"/>
      <c r="Y13" s="93"/>
      <c r="Z13" s="95"/>
      <c r="AA13" s="93"/>
      <c r="AB13" s="93"/>
      <c r="AC13" s="93"/>
      <c r="AD13" s="107"/>
      <c r="AE13" s="108"/>
      <c r="AF13" s="93"/>
      <c r="AG13" s="93"/>
      <c r="AH13" s="93"/>
      <c r="AI13" s="93"/>
      <c r="AJ13" s="93"/>
      <c r="AK13" s="93"/>
    </row>
    <row r="14" spans="1:37" ht="15.75" thickBot="1">
      <c r="A14" s="276" t="s">
        <v>14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 t="s">
        <v>15</v>
      </c>
      <c r="P14" s="279"/>
      <c r="Q14" s="279"/>
      <c r="R14" s="279"/>
      <c r="S14" s="279"/>
      <c r="T14" s="279"/>
      <c r="U14" s="279"/>
      <c r="V14" s="279"/>
      <c r="W14" s="280"/>
      <c r="X14" s="37"/>
      <c r="Y14" s="93"/>
      <c r="Z14" s="93"/>
      <c r="AA14" s="93"/>
      <c r="AB14" s="93"/>
      <c r="AC14" s="106"/>
      <c r="AD14" s="109"/>
      <c r="AE14" s="110"/>
      <c r="AH14" s="93"/>
      <c r="AI14" s="93"/>
      <c r="AJ14" s="93"/>
      <c r="AK14" s="93"/>
    </row>
    <row r="15" spans="1:37" ht="26.25" customHeight="1" thickBot="1">
      <c r="A15" s="18" t="s">
        <v>0</v>
      </c>
      <c r="B15" s="12" t="s">
        <v>1</v>
      </c>
      <c r="C15" s="270" t="s">
        <v>2</v>
      </c>
      <c r="D15" s="271"/>
      <c r="E15" s="271"/>
      <c r="F15" s="271"/>
      <c r="G15" s="272"/>
      <c r="H15" s="12" t="s">
        <v>3</v>
      </c>
      <c r="I15" s="12" t="s">
        <v>4</v>
      </c>
      <c r="J15" s="20" t="s">
        <v>5</v>
      </c>
      <c r="K15" s="20" t="s">
        <v>6</v>
      </c>
      <c r="L15" s="20" t="s">
        <v>56</v>
      </c>
      <c r="M15" s="12" t="s">
        <v>7</v>
      </c>
      <c r="N15" s="19" t="s">
        <v>8</v>
      </c>
      <c r="O15" s="15" t="s">
        <v>9</v>
      </c>
      <c r="P15" s="14"/>
      <c r="Q15" s="273" t="s">
        <v>10</v>
      </c>
      <c r="R15" s="274"/>
      <c r="S15" s="274"/>
      <c r="T15" s="275"/>
      <c r="U15" s="15" t="s">
        <v>11</v>
      </c>
      <c r="V15" s="13" t="s">
        <v>12</v>
      </c>
      <c r="W15" s="16" t="s">
        <v>13</v>
      </c>
      <c r="X15" s="38"/>
      <c r="Y15" s="36" t="s">
        <v>26</v>
      </c>
      <c r="Z15" s="4" t="s">
        <v>27</v>
      </c>
      <c r="AA15" s="4" t="s">
        <v>14</v>
      </c>
      <c r="AB15" s="4" t="s">
        <v>28</v>
      </c>
      <c r="AC15" s="4" t="s">
        <v>29</v>
      </c>
      <c r="AD15" s="4" t="s">
        <v>30</v>
      </c>
      <c r="AE15" s="4" t="s">
        <v>157</v>
      </c>
      <c r="AF15" s="4" t="s">
        <v>31</v>
      </c>
      <c r="AG15" s="5" t="s">
        <v>32</v>
      </c>
      <c r="AH15" s="17"/>
    </row>
    <row r="16" spans="1:37" ht="12.95" customHeight="1">
      <c r="A16" s="114"/>
      <c r="B16" s="115"/>
      <c r="C16" s="116"/>
      <c r="D16" s="94" t="s">
        <v>37</v>
      </c>
      <c r="E16" s="93"/>
      <c r="F16" s="94" t="s">
        <v>37</v>
      </c>
      <c r="G16" s="93"/>
      <c r="H16" s="82" t="str">
        <f>IF(B16&gt;0,C16+E16+G16," ")</f>
        <v xml:space="preserve"> </v>
      </c>
      <c r="I16" s="82" t="str">
        <f>IF(B16&gt;0,B16*H16/12," ")</f>
        <v xml:space="preserve"> </v>
      </c>
      <c r="J16" s="115"/>
      <c r="K16" s="118"/>
      <c r="L16" s="93"/>
      <c r="M16" s="82">
        <f t="shared" ref="M16:M33" si="0">+IF(J16&gt;0,ROUND(I16/4,0),0)</f>
        <v>0</v>
      </c>
      <c r="N16" s="84">
        <f>IF(E16&gt;0,IF(G16&gt;0,2,1)*B16,0)</f>
        <v>0</v>
      </c>
      <c r="O16" s="48" t="str">
        <f>IF(B16&gt;0,IF($U$11=TRUE,ROUNDUP((H16*1.1)/66,0)*B16,IF($U$9=TRUE,ROUNDUP((H16*1.1)/60,0)*B16,B16))," ")</f>
        <v xml:space="preserve"> </v>
      </c>
      <c r="P16" s="115" t="s">
        <v>57</v>
      </c>
      <c r="Q16" s="193" t="str">
        <f>IF(B16&gt;0,IF($U$11=TRUE,1,IF($U$9=TRUE,1,IF($AA$10=TRUE,$H16+8,IF(O16&gt;=1,IF(AH16&gt;66,ROUNDUP((H16+15)/70,0),IF(AH16&gt;68,(H16+15)/70,IF($AA$3="override",ROUNDUP(IF(H16&lt;60,H16*0.3+H16,H16+30),0),H16*$AA$3+H16)))))))," ")</f>
        <v xml:space="preserve"> </v>
      </c>
      <c r="R16" s="85" t="str">
        <f t="shared" ref="R16:R33" si="1">IF(B16&gt;0,IF($U$11=TRUE,"W",IF($U$9=TRUE,"W",IF($AA$10=TRUE," ",IF(AH16&gt;66,"W"," "))))," ")</f>
        <v xml:space="preserve"> </v>
      </c>
      <c r="S16" s="3" t="s">
        <v>37</v>
      </c>
      <c r="T16" s="85" t="str">
        <f>IF(B16&gt;0,K16-L16-J16," ")</f>
        <v xml:space="preserve"> </v>
      </c>
      <c r="U16" s="86" t="str">
        <f t="shared" ref="U16:U33" si="2">IF(B16&gt;0,IF($U$10=TRUE,"None",IF(T16&gt;97,36,IF(T16&gt;91,28,IF(T16&gt;89,22,IF(T16&gt;81,20,12)))))," ")</f>
        <v xml:space="preserve"> </v>
      </c>
      <c r="V16" s="87" t="str">
        <f t="shared" ref="V16:V33" si="3">IF(B16&gt;0,IF($U$11=TRUE,O16*Q16*AH16/36,IF($U$9=TRUE,O16*Q16*AH16/36,IF($AA$10=TRUE,(Q16/$AA$11)*AH16/36,IF($U$10=TRUE,O16*Q16*AH16/36,IF(AH16&gt;68,(T16-U16)*Q16/36*O16,ROUNDUP((Q16+4)/36*O16,1))))))," ")</f>
        <v xml:space="preserve"> </v>
      </c>
      <c r="W16" s="119"/>
      <c r="X16" s="39" t="str">
        <f>HLOOKUP($T$4,'Data Sheet'!$B$2:$CN$27,2,FALSE)</f>
        <v>P4-1</v>
      </c>
      <c r="Y16" s="89">
        <f t="shared" ref="Y16:Y35" si="4">IF(B16&gt;0,V16*$AA$4,0)</f>
        <v>0</v>
      </c>
      <c r="Z16" s="90">
        <f t="shared" ref="Z16:Z35" si="5">N16*$AA$7</f>
        <v>0</v>
      </c>
      <c r="AA16" s="91">
        <f t="shared" ref="AA16:AA35" si="6">IF($Q$38=2,IF(B16&gt;0,(H16*0.5+Q16*0.25)*B16+(N16*$AA$7)+(J16*0.75*M16),0),0)</f>
        <v>0</v>
      </c>
      <c r="AB16" s="90">
        <f t="shared" ref="AB16:AB35" si="7">IF(C16&gt;0,(I16*$AA$5*B16)+(J16*0.5+5)*M16,0)</f>
        <v>0</v>
      </c>
      <c r="AC16" s="90">
        <f t="shared" ref="AC16:AC35" si="8">IF(B16&gt;0,$AA$6*V16,0)</f>
        <v>0</v>
      </c>
      <c r="AD16" s="90">
        <f>IF($U16=12,$AD$3*$V16,IF($U16=20,$AD$3*$V16,IF($U16=22,$AD$4*$V16,IF($U16=28,$AD$5*$V16,IF($U16=36,$AD$6*$V16,0)))))</f>
        <v>0</v>
      </c>
      <c r="AE16" s="132" t="str">
        <f>IF(V9=TRUE,5*$B$36," ")</f>
        <v xml:space="preserve"> </v>
      </c>
      <c r="AF16" s="21"/>
      <c r="AG16" s="112">
        <f>SUM(Y16:AF16)</f>
        <v>0</v>
      </c>
      <c r="AH16" s="17" t="str">
        <f t="shared" ref="AH16:AH35" si="9">IF(B16&gt;0,IF($U$11=TRUE,T16-U16+2,IF($U$10=TRUE,T16+4,T16-U16-3))," ")</f>
        <v xml:space="preserve"> </v>
      </c>
    </row>
    <row r="17" spans="1:34" ht="12.95" customHeight="1">
      <c r="A17" s="117"/>
      <c r="B17" s="115"/>
      <c r="C17" s="116"/>
      <c r="D17" s="94" t="s">
        <v>37</v>
      </c>
      <c r="E17" s="93"/>
      <c r="F17" s="94" t="s">
        <v>37</v>
      </c>
      <c r="G17" s="93"/>
      <c r="H17" s="83" t="str">
        <f t="shared" ref="H17:H33" si="10">IF(B17&gt;0,C17+E17+G17," ")</f>
        <v xml:space="preserve"> </v>
      </c>
      <c r="I17" s="83" t="str">
        <f t="shared" ref="I17:I33" si="11">IF(B17&gt;0,B17*H17/12," ")</f>
        <v xml:space="preserve"> </v>
      </c>
      <c r="J17" s="111"/>
      <c r="K17" s="118"/>
      <c r="L17" s="93"/>
      <c r="M17" s="82">
        <f t="shared" si="0"/>
        <v>0</v>
      </c>
      <c r="N17" s="84">
        <f t="shared" ref="N17:N33" si="12">IF(E17&gt;0,IF(G17&gt;0,2,1)*B17,0)</f>
        <v>0</v>
      </c>
      <c r="O17" s="48" t="str">
        <f t="shared" ref="O17:O33" si="13">IF(B17&gt;0,IF($U$11=TRUE,ROUNDUP((H17*1.1)/66,0)*B17,IF($U$9=TRUE,ROUNDUP((H17*1.1)/60,0)*B17,B17))," ")</f>
        <v xml:space="preserve"> </v>
      </c>
      <c r="P17" s="111" t="s">
        <v>57</v>
      </c>
      <c r="Q17" s="193" t="str">
        <f t="shared" ref="Q17:Q33" si="14">IF(B17&gt;0,IF($U$11=TRUE,1,IF($U$9=TRUE,1,IF($AA$10=TRUE,ROUND($H17+8/$AA$11,0),IF(O17&gt;=1,IF(AH17&gt;66,ROUNDUP((H17+15)/70,0),IF(AH17&gt;68,(H17+15)/70,IF($AA$3="override",ROUNDUP(IF(H17&lt;60,H17*0.3+H17,H17+30),0),H17*$AA$3+H17)))))))," ")</f>
        <v xml:space="preserve"> </v>
      </c>
      <c r="R17" s="85" t="str">
        <f t="shared" si="1"/>
        <v xml:space="preserve"> </v>
      </c>
      <c r="S17" s="3" t="s">
        <v>37</v>
      </c>
      <c r="T17" s="85" t="str">
        <f>IF(B17&gt;0,K17-L17-J17," ")</f>
        <v xml:space="preserve"> </v>
      </c>
      <c r="U17" s="86" t="str">
        <f t="shared" si="2"/>
        <v xml:space="preserve"> </v>
      </c>
      <c r="V17" s="87" t="str">
        <f t="shared" si="3"/>
        <v xml:space="preserve"> </v>
      </c>
      <c r="W17" s="120"/>
      <c r="X17" s="39" t="str">
        <f>HLOOKUP($T$4,'Data Sheet'!$B$2:$CN$27,3,FALSE)</f>
        <v>P4-2</v>
      </c>
      <c r="Y17" s="89">
        <f t="shared" si="4"/>
        <v>0</v>
      </c>
      <c r="Z17" s="90">
        <f t="shared" si="5"/>
        <v>0</v>
      </c>
      <c r="AA17" s="91">
        <f t="shared" si="6"/>
        <v>0</v>
      </c>
      <c r="AB17" s="90">
        <f t="shared" si="7"/>
        <v>0</v>
      </c>
      <c r="AC17" s="90">
        <f t="shared" si="8"/>
        <v>0</v>
      </c>
      <c r="AD17" s="90">
        <f t="shared" ref="AD17:AD35" si="15">IF($U17=12,$AD$3*$V17,IF($U17=20,$AD$3*$V17,IF($U17=22,$AD$4*$V17,IF($U17=28,$AD$5*$V17,IF($U17=36,$AD$6*$V17,0)))))</f>
        <v>0</v>
      </c>
      <c r="AE17" s="135"/>
      <c r="AF17" s="22"/>
      <c r="AG17" s="112">
        <f t="shared" ref="AG17:AG35" si="16">SUM(Y17:AF17)</f>
        <v>0</v>
      </c>
      <c r="AH17" s="17" t="str">
        <f t="shared" si="9"/>
        <v xml:space="preserve"> </v>
      </c>
    </row>
    <row r="18" spans="1:34" ht="12.95" customHeight="1">
      <c r="A18" s="117"/>
      <c r="B18" s="115"/>
      <c r="C18" s="116"/>
      <c r="D18" s="94" t="s">
        <v>37</v>
      </c>
      <c r="E18" s="93"/>
      <c r="F18" s="94" t="s">
        <v>37</v>
      </c>
      <c r="G18" s="93"/>
      <c r="H18" s="83" t="str">
        <f t="shared" si="10"/>
        <v xml:space="preserve"> </v>
      </c>
      <c r="I18" s="83" t="str">
        <f t="shared" si="11"/>
        <v xml:space="preserve"> </v>
      </c>
      <c r="J18" s="111"/>
      <c r="K18" s="118"/>
      <c r="L18" s="93"/>
      <c r="M18" s="82">
        <f t="shared" si="0"/>
        <v>0</v>
      </c>
      <c r="N18" s="84">
        <f t="shared" si="12"/>
        <v>0</v>
      </c>
      <c r="O18" s="48" t="str">
        <f t="shared" si="13"/>
        <v xml:space="preserve"> </v>
      </c>
      <c r="P18" s="115" t="s">
        <v>57</v>
      </c>
      <c r="Q18" s="193" t="str">
        <f t="shared" si="14"/>
        <v xml:space="preserve"> </v>
      </c>
      <c r="R18" s="85" t="str">
        <f t="shared" si="1"/>
        <v xml:space="preserve"> </v>
      </c>
      <c r="S18" s="3" t="s">
        <v>37</v>
      </c>
      <c r="T18" s="85" t="str">
        <f t="shared" ref="T18:T33" si="17">IF(B18&gt;0,K18-L18-J18," ")</f>
        <v xml:space="preserve"> </v>
      </c>
      <c r="U18" s="86" t="str">
        <f t="shared" si="2"/>
        <v xml:space="preserve"> </v>
      </c>
      <c r="V18" s="87" t="str">
        <f t="shared" si="3"/>
        <v xml:space="preserve"> </v>
      </c>
      <c r="W18" s="120"/>
      <c r="X18" s="39" t="str">
        <f>HLOOKUP($T$4,'Data Sheet'!$B$2:$CN$27,4,FALSE)</f>
        <v>P4-3</v>
      </c>
      <c r="Y18" s="89">
        <f t="shared" si="4"/>
        <v>0</v>
      </c>
      <c r="Z18" s="90">
        <f t="shared" si="5"/>
        <v>0</v>
      </c>
      <c r="AA18" s="91">
        <f t="shared" si="6"/>
        <v>0</v>
      </c>
      <c r="AB18" s="90">
        <f t="shared" si="7"/>
        <v>0</v>
      </c>
      <c r="AC18" s="90">
        <f t="shared" si="8"/>
        <v>0</v>
      </c>
      <c r="AD18" s="90">
        <f t="shared" si="15"/>
        <v>0</v>
      </c>
      <c r="AE18" s="135"/>
      <c r="AF18" s="22"/>
      <c r="AG18" s="112">
        <f t="shared" si="16"/>
        <v>0</v>
      </c>
      <c r="AH18" s="17" t="str">
        <f t="shared" si="9"/>
        <v xml:space="preserve"> </v>
      </c>
    </row>
    <row r="19" spans="1:34" ht="12.95" customHeight="1">
      <c r="A19" s="117"/>
      <c r="B19" s="115"/>
      <c r="C19" s="116"/>
      <c r="D19" s="94" t="s">
        <v>37</v>
      </c>
      <c r="E19" s="93"/>
      <c r="F19" s="94" t="s">
        <v>37</v>
      </c>
      <c r="G19" s="93"/>
      <c r="H19" s="83" t="str">
        <f t="shared" si="10"/>
        <v xml:space="preserve"> </v>
      </c>
      <c r="I19" s="83" t="str">
        <f t="shared" si="11"/>
        <v xml:space="preserve"> </v>
      </c>
      <c r="J19" s="111"/>
      <c r="K19" s="118"/>
      <c r="L19" s="93"/>
      <c r="M19" s="82">
        <f t="shared" si="0"/>
        <v>0</v>
      </c>
      <c r="N19" s="84">
        <f t="shared" si="12"/>
        <v>0</v>
      </c>
      <c r="O19" s="48" t="str">
        <f t="shared" si="13"/>
        <v xml:space="preserve"> </v>
      </c>
      <c r="P19" s="115" t="s">
        <v>57</v>
      </c>
      <c r="Q19" s="193" t="str">
        <f t="shared" si="14"/>
        <v xml:space="preserve"> </v>
      </c>
      <c r="R19" s="85" t="str">
        <f t="shared" si="1"/>
        <v xml:space="preserve"> </v>
      </c>
      <c r="S19" s="3" t="s">
        <v>37</v>
      </c>
      <c r="T19" s="85" t="str">
        <f t="shared" si="17"/>
        <v xml:space="preserve"> </v>
      </c>
      <c r="U19" s="86" t="str">
        <f t="shared" si="2"/>
        <v xml:space="preserve"> </v>
      </c>
      <c r="V19" s="87" t="str">
        <f t="shared" si="3"/>
        <v xml:space="preserve"> </v>
      </c>
      <c r="W19" s="120"/>
      <c r="X19" s="39" t="str">
        <f>HLOOKUP($T$4,'Data Sheet'!$B$2:$CN$27,5,FALSE)</f>
        <v>P4-4</v>
      </c>
      <c r="Y19" s="89">
        <f t="shared" si="4"/>
        <v>0</v>
      </c>
      <c r="Z19" s="90">
        <f t="shared" si="5"/>
        <v>0</v>
      </c>
      <c r="AA19" s="91">
        <f t="shared" si="6"/>
        <v>0</v>
      </c>
      <c r="AB19" s="90">
        <f t="shared" si="7"/>
        <v>0</v>
      </c>
      <c r="AC19" s="90">
        <f t="shared" si="8"/>
        <v>0</v>
      </c>
      <c r="AD19" s="90">
        <f t="shared" si="15"/>
        <v>0</v>
      </c>
      <c r="AE19" s="135"/>
      <c r="AF19" s="22"/>
      <c r="AG19" s="112">
        <f t="shared" si="16"/>
        <v>0</v>
      </c>
      <c r="AH19" s="17" t="str">
        <f t="shared" si="9"/>
        <v xml:space="preserve"> </v>
      </c>
    </row>
    <row r="20" spans="1:34" ht="12.95" customHeight="1">
      <c r="A20" s="117"/>
      <c r="B20" s="115"/>
      <c r="C20" s="116"/>
      <c r="D20" s="94" t="s">
        <v>37</v>
      </c>
      <c r="E20" s="93"/>
      <c r="F20" s="94" t="s">
        <v>37</v>
      </c>
      <c r="G20" s="93"/>
      <c r="H20" s="83" t="str">
        <f t="shared" si="10"/>
        <v xml:space="preserve"> </v>
      </c>
      <c r="I20" s="83" t="str">
        <f t="shared" si="11"/>
        <v xml:space="preserve"> </v>
      </c>
      <c r="J20" s="111"/>
      <c r="K20" s="118"/>
      <c r="L20" s="93"/>
      <c r="M20" s="82">
        <f t="shared" si="0"/>
        <v>0</v>
      </c>
      <c r="N20" s="84">
        <f t="shared" si="12"/>
        <v>0</v>
      </c>
      <c r="O20" s="48" t="str">
        <f t="shared" si="13"/>
        <v xml:space="preserve"> </v>
      </c>
      <c r="P20" s="115" t="s">
        <v>57</v>
      </c>
      <c r="Q20" s="193" t="str">
        <f t="shared" si="14"/>
        <v xml:space="preserve"> </v>
      </c>
      <c r="R20" s="85" t="str">
        <f t="shared" si="1"/>
        <v xml:space="preserve"> </v>
      </c>
      <c r="S20" s="3" t="s">
        <v>37</v>
      </c>
      <c r="T20" s="85" t="str">
        <f t="shared" si="17"/>
        <v xml:space="preserve"> </v>
      </c>
      <c r="U20" s="86" t="str">
        <f t="shared" si="2"/>
        <v xml:space="preserve"> </v>
      </c>
      <c r="V20" s="87" t="str">
        <f t="shared" si="3"/>
        <v xml:space="preserve"> </v>
      </c>
      <c r="W20" s="120"/>
      <c r="X20" s="39" t="str">
        <f>HLOOKUP($T$4,'Data Sheet'!$B$2:$CN$27,6,FALSE)</f>
        <v>P4-5</v>
      </c>
      <c r="Y20" s="89">
        <f t="shared" si="4"/>
        <v>0</v>
      </c>
      <c r="Z20" s="90">
        <f t="shared" si="5"/>
        <v>0</v>
      </c>
      <c r="AA20" s="91">
        <f t="shared" si="6"/>
        <v>0</v>
      </c>
      <c r="AB20" s="90">
        <f t="shared" si="7"/>
        <v>0</v>
      </c>
      <c r="AC20" s="90">
        <f t="shared" si="8"/>
        <v>0</v>
      </c>
      <c r="AD20" s="90">
        <f t="shared" si="15"/>
        <v>0</v>
      </c>
      <c r="AE20" s="135"/>
      <c r="AF20" s="22"/>
      <c r="AG20" s="112">
        <f t="shared" si="16"/>
        <v>0</v>
      </c>
      <c r="AH20" s="17" t="str">
        <f t="shared" si="9"/>
        <v xml:space="preserve"> </v>
      </c>
    </row>
    <row r="21" spans="1:34" ht="12.95" customHeight="1">
      <c r="A21" s="117"/>
      <c r="B21" s="115"/>
      <c r="C21" s="116"/>
      <c r="D21" s="94" t="s">
        <v>37</v>
      </c>
      <c r="E21" s="93"/>
      <c r="F21" s="94" t="s">
        <v>37</v>
      </c>
      <c r="G21" s="93"/>
      <c r="H21" s="83" t="str">
        <f t="shared" si="10"/>
        <v xml:space="preserve"> </v>
      </c>
      <c r="I21" s="83" t="str">
        <f t="shared" si="11"/>
        <v xml:space="preserve"> </v>
      </c>
      <c r="J21" s="111"/>
      <c r="K21" s="118"/>
      <c r="L21" s="93"/>
      <c r="M21" s="82">
        <f t="shared" si="0"/>
        <v>0</v>
      </c>
      <c r="N21" s="84">
        <f t="shared" si="12"/>
        <v>0</v>
      </c>
      <c r="O21" s="48" t="str">
        <f t="shared" si="13"/>
        <v xml:space="preserve"> </v>
      </c>
      <c r="P21" s="115" t="s">
        <v>57</v>
      </c>
      <c r="Q21" s="193" t="str">
        <f t="shared" si="14"/>
        <v xml:space="preserve"> </v>
      </c>
      <c r="R21" s="85" t="str">
        <f t="shared" si="1"/>
        <v xml:space="preserve"> </v>
      </c>
      <c r="S21" s="3" t="s">
        <v>37</v>
      </c>
      <c r="T21" s="85" t="str">
        <f t="shared" si="17"/>
        <v xml:space="preserve"> </v>
      </c>
      <c r="U21" s="86" t="str">
        <f t="shared" si="2"/>
        <v xml:space="preserve"> </v>
      </c>
      <c r="V21" s="87" t="str">
        <f t="shared" si="3"/>
        <v xml:space="preserve"> </v>
      </c>
      <c r="W21" s="120"/>
      <c r="X21" s="39" t="str">
        <f>HLOOKUP($T$4,'Data Sheet'!$B$2:$CN$27,7,FALSE)</f>
        <v>P4-6</v>
      </c>
      <c r="Y21" s="89">
        <f t="shared" si="4"/>
        <v>0</v>
      </c>
      <c r="Z21" s="90">
        <f t="shared" si="5"/>
        <v>0</v>
      </c>
      <c r="AA21" s="91">
        <f t="shared" si="6"/>
        <v>0</v>
      </c>
      <c r="AB21" s="90">
        <f t="shared" si="7"/>
        <v>0</v>
      </c>
      <c r="AC21" s="90">
        <f t="shared" si="8"/>
        <v>0</v>
      </c>
      <c r="AD21" s="90">
        <f t="shared" si="15"/>
        <v>0</v>
      </c>
      <c r="AE21" s="135"/>
      <c r="AF21" s="22"/>
      <c r="AG21" s="112">
        <f t="shared" si="16"/>
        <v>0</v>
      </c>
      <c r="AH21" s="17" t="str">
        <f t="shared" si="9"/>
        <v xml:space="preserve"> </v>
      </c>
    </row>
    <row r="22" spans="1:34" ht="12.95" customHeight="1">
      <c r="A22" s="117"/>
      <c r="B22" s="115"/>
      <c r="C22" s="116"/>
      <c r="D22" s="94" t="s">
        <v>37</v>
      </c>
      <c r="E22" s="93"/>
      <c r="F22" s="94" t="s">
        <v>37</v>
      </c>
      <c r="G22" s="93"/>
      <c r="H22" s="83" t="str">
        <f t="shared" si="10"/>
        <v xml:space="preserve"> </v>
      </c>
      <c r="I22" s="83" t="str">
        <f t="shared" si="11"/>
        <v xml:space="preserve"> </v>
      </c>
      <c r="J22" s="111"/>
      <c r="K22" s="118"/>
      <c r="L22" s="93"/>
      <c r="M22" s="82">
        <f t="shared" si="0"/>
        <v>0</v>
      </c>
      <c r="N22" s="84">
        <f t="shared" si="12"/>
        <v>0</v>
      </c>
      <c r="O22" s="48" t="str">
        <f t="shared" si="13"/>
        <v xml:space="preserve"> </v>
      </c>
      <c r="P22" s="115" t="s">
        <v>57</v>
      </c>
      <c r="Q22" s="193" t="str">
        <f t="shared" si="14"/>
        <v xml:space="preserve"> </v>
      </c>
      <c r="R22" s="85" t="str">
        <f t="shared" si="1"/>
        <v xml:space="preserve"> </v>
      </c>
      <c r="S22" s="3" t="s">
        <v>37</v>
      </c>
      <c r="T22" s="85" t="str">
        <f t="shared" si="17"/>
        <v xml:space="preserve"> </v>
      </c>
      <c r="U22" s="86" t="str">
        <f t="shared" si="2"/>
        <v xml:space="preserve"> </v>
      </c>
      <c r="V22" s="87" t="str">
        <f t="shared" si="3"/>
        <v xml:space="preserve"> </v>
      </c>
      <c r="W22" s="120"/>
      <c r="X22" s="39" t="str">
        <f>HLOOKUP($T$4,'Data Sheet'!$B$2:$CN$27,8,FALSE)</f>
        <v>P4-7</v>
      </c>
      <c r="Y22" s="89">
        <f t="shared" si="4"/>
        <v>0</v>
      </c>
      <c r="Z22" s="90">
        <f t="shared" si="5"/>
        <v>0</v>
      </c>
      <c r="AA22" s="91">
        <f t="shared" si="6"/>
        <v>0</v>
      </c>
      <c r="AB22" s="90">
        <f t="shared" si="7"/>
        <v>0</v>
      </c>
      <c r="AC22" s="90">
        <f t="shared" si="8"/>
        <v>0</v>
      </c>
      <c r="AD22" s="90">
        <f t="shared" si="15"/>
        <v>0</v>
      </c>
      <c r="AE22" s="135"/>
      <c r="AF22" s="22"/>
      <c r="AG22" s="112">
        <f t="shared" si="16"/>
        <v>0</v>
      </c>
      <c r="AH22" s="17" t="str">
        <f t="shared" si="9"/>
        <v xml:space="preserve"> </v>
      </c>
    </row>
    <row r="23" spans="1:34" ht="12.95" customHeight="1">
      <c r="A23" s="117"/>
      <c r="B23" s="115"/>
      <c r="C23" s="116"/>
      <c r="D23" s="94" t="s">
        <v>37</v>
      </c>
      <c r="E23" s="93"/>
      <c r="F23" s="94" t="s">
        <v>37</v>
      </c>
      <c r="G23" s="93"/>
      <c r="H23" s="83" t="str">
        <f t="shared" si="10"/>
        <v xml:space="preserve"> </v>
      </c>
      <c r="I23" s="83" t="str">
        <f t="shared" si="11"/>
        <v xml:space="preserve"> </v>
      </c>
      <c r="J23" s="111"/>
      <c r="K23" s="118"/>
      <c r="L23" s="93"/>
      <c r="M23" s="82">
        <f t="shared" si="0"/>
        <v>0</v>
      </c>
      <c r="N23" s="84">
        <f t="shared" si="12"/>
        <v>0</v>
      </c>
      <c r="O23" s="48" t="str">
        <f t="shared" si="13"/>
        <v xml:space="preserve"> </v>
      </c>
      <c r="P23" s="115" t="s">
        <v>57</v>
      </c>
      <c r="Q23" s="193" t="str">
        <f t="shared" si="14"/>
        <v xml:space="preserve"> </v>
      </c>
      <c r="R23" s="85" t="str">
        <f t="shared" si="1"/>
        <v xml:space="preserve"> </v>
      </c>
      <c r="S23" s="3" t="s">
        <v>37</v>
      </c>
      <c r="T23" s="85" t="str">
        <f t="shared" si="17"/>
        <v xml:space="preserve"> </v>
      </c>
      <c r="U23" s="86" t="str">
        <f t="shared" si="2"/>
        <v xml:space="preserve"> </v>
      </c>
      <c r="V23" s="87" t="str">
        <f t="shared" si="3"/>
        <v xml:space="preserve"> </v>
      </c>
      <c r="W23" s="120"/>
      <c r="X23" s="39" t="str">
        <f>HLOOKUP($T$4,'Data Sheet'!$B$2:$CN$27,9,FALSE)</f>
        <v>P4-8</v>
      </c>
      <c r="Y23" s="89">
        <f t="shared" si="4"/>
        <v>0</v>
      </c>
      <c r="Z23" s="90">
        <f t="shared" si="5"/>
        <v>0</v>
      </c>
      <c r="AA23" s="91">
        <f t="shared" si="6"/>
        <v>0</v>
      </c>
      <c r="AB23" s="90">
        <f t="shared" si="7"/>
        <v>0</v>
      </c>
      <c r="AC23" s="90">
        <f t="shared" si="8"/>
        <v>0</v>
      </c>
      <c r="AD23" s="90">
        <f t="shared" si="15"/>
        <v>0</v>
      </c>
      <c r="AE23" s="135"/>
      <c r="AF23" s="22"/>
      <c r="AG23" s="112">
        <f t="shared" si="16"/>
        <v>0</v>
      </c>
      <c r="AH23" s="17" t="str">
        <f t="shared" si="9"/>
        <v xml:space="preserve"> </v>
      </c>
    </row>
    <row r="24" spans="1:34" ht="12.95" customHeight="1">
      <c r="A24" s="117"/>
      <c r="B24" s="115"/>
      <c r="C24" s="116"/>
      <c r="D24" s="94" t="s">
        <v>37</v>
      </c>
      <c r="E24" s="93"/>
      <c r="F24" s="94" t="s">
        <v>37</v>
      </c>
      <c r="G24" s="93"/>
      <c r="H24" s="83" t="str">
        <f t="shared" si="10"/>
        <v xml:space="preserve"> </v>
      </c>
      <c r="I24" s="83" t="str">
        <f t="shared" si="11"/>
        <v xml:space="preserve"> </v>
      </c>
      <c r="J24" s="111"/>
      <c r="K24" s="118"/>
      <c r="L24" s="93"/>
      <c r="M24" s="82">
        <f t="shared" si="0"/>
        <v>0</v>
      </c>
      <c r="N24" s="84">
        <f t="shared" si="12"/>
        <v>0</v>
      </c>
      <c r="O24" s="48" t="str">
        <f t="shared" si="13"/>
        <v xml:space="preserve"> </v>
      </c>
      <c r="P24" s="115" t="s">
        <v>57</v>
      </c>
      <c r="Q24" s="193" t="str">
        <f t="shared" si="14"/>
        <v xml:space="preserve"> </v>
      </c>
      <c r="R24" s="85" t="str">
        <f t="shared" si="1"/>
        <v xml:space="preserve"> </v>
      </c>
      <c r="S24" s="3" t="s">
        <v>37</v>
      </c>
      <c r="T24" s="85" t="str">
        <f t="shared" si="17"/>
        <v xml:space="preserve"> </v>
      </c>
      <c r="U24" s="86" t="str">
        <f t="shared" si="2"/>
        <v xml:space="preserve"> </v>
      </c>
      <c r="V24" s="87" t="str">
        <f t="shared" si="3"/>
        <v xml:space="preserve"> </v>
      </c>
      <c r="W24" s="120"/>
      <c r="X24" s="39" t="str">
        <f>HLOOKUP($T$4,'Data Sheet'!$B$2:$CN$27,10,FALSE)</f>
        <v>P4-9</v>
      </c>
      <c r="Y24" s="89">
        <f t="shared" si="4"/>
        <v>0</v>
      </c>
      <c r="Z24" s="90">
        <f t="shared" si="5"/>
        <v>0</v>
      </c>
      <c r="AA24" s="91">
        <f t="shared" si="6"/>
        <v>0</v>
      </c>
      <c r="AB24" s="90">
        <f t="shared" si="7"/>
        <v>0</v>
      </c>
      <c r="AC24" s="90">
        <f t="shared" si="8"/>
        <v>0</v>
      </c>
      <c r="AD24" s="90">
        <f t="shared" si="15"/>
        <v>0</v>
      </c>
      <c r="AE24" s="135"/>
      <c r="AF24" s="22"/>
      <c r="AG24" s="112">
        <f t="shared" si="16"/>
        <v>0</v>
      </c>
      <c r="AH24" s="17" t="str">
        <f t="shared" si="9"/>
        <v xml:space="preserve"> </v>
      </c>
    </row>
    <row r="25" spans="1:34" ht="12.95" customHeight="1">
      <c r="A25" s="117"/>
      <c r="B25" s="115"/>
      <c r="C25" s="116"/>
      <c r="D25" s="94" t="s">
        <v>37</v>
      </c>
      <c r="E25" s="93"/>
      <c r="F25" s="94" t="s">
        <v>37</v>
      </c>
      <c r="G25" s="93"/>
      <c r="H25" s="83" t="str">
        <f t="shared" si="10"/>
        <v xml:space="preserve"> </v>
      </c>
      <c r="I25" s="83" t="str">
        <f t="shared" si="11"/>
        <v xml:space="preserve"> </v>
      </c>
      <c r="J25" s="111"/>
      <c r="K25" s="118"/>
      <c r="L25" s="93"/>
      <c r="M25" s="82">
        <f t="shared" si="0"/>
        <v>0</v>
      </c>
      <c r="N25" s="84">
        <f t="shared" si="12"/>
        <v>0</v>
      </c>
      <c r="O25" s="48" t="str">
        <f t="shared" si="13"/>
        <v xml:space="preserve"> </v>
      </c>
      <c r="P25" s="115" t="s">
        <v>57</v>
      </c>
      <c r="Q25" s="193" t="str">
        <f t="shared" si="14"/>
        <v xml:space="preserve"> </v>
      </c>
      <c r="R25" s="85" t="str">
        <f t="shared" si="1"/>
        <v xml:space="preserve"> </v>
      </c>
      <c r="S25" s="3" t="s">
        <v>37</v>
      </c>
      <c r="T25" s="85" t="str">
        <f t="shared" si="17"/>
        <v xml:space="preserve"> </v>
      </c>
      <c r="U25" s="86" t="str">
        <f t="shared" si="2"/>
        <v xml:space="preserve"> </v>
      </c>
      <c r="V25" s="87" t="str">
        <f t="shared" si="3"/>
        <v xml:space="preserve"> </v>
      </c>
      <c r="W25" s="120"/>
      <c r="X25" s="39" t="str">
        <f>HLOOKUP($T$4,'Data Sheet'!$B$2:$CN$27,11,FALSE)</f>
        <v>P4-10</v>
      </c>
      <c r="Y25" s="89">
        <f t="shared" si="4"/>
        <v>0</v>
      </c>
      <c r="Z25" s="90">
        <f t="shared" si="5"/>
        <v>0</v>
      </c>
      <c r="AA25" s="91">
        <f t="shared" si="6"/>
        <v>0</v>
      </c>
      <c r="AB25" s="90">
        <f t="shared" si="7"/>
        <v>0</v>
      </c>
      <c r="AC25" s="90">
        <f t="shared" si="8"/>
        <v>0</v>
      </c>
      <c r="AD25" s="90">
        <f t="shared" si="15"/>
        <v>0</v>
      </c>
      <c r="AE25" s="135"/>
      <c r="AF25" s="22"/>
      <c r="AG25" s="112">
        <f t="shared" si="16"/>
        <v>0</v>
      </c>
      <c r="AH25" s="17" t="str">
        <f t="shared" si="9"/>
        <v xml:space="preserve"> </v>
      </c>
    </row>
    <row r="26" spans="1:34" ht="12.95" customHeight="1">
      <c r="A26" s="117"/>
      <c r="B26" s="115"/>
      <c r="C26" s="116"/>
      <c r="D26" s="94" t="s">
        <v>37</v>
      </c>
      <c r="E26" s="93"/>
      <c r="F26" s="94" t="s">
        <v>37</v>
      </c>
      <c r="G26" s="93"/>
      <c r="H26" s="83" t="str">
        <f t="shared" si="10"/>
        <v xml:space="preserve"> </v>
      </c>
      <c r="I26" s="83" t="str">
        <f t="shared" si="11"/>
        <v xml:space="preserve"> </v>
      </c>
      <c r="J26" s="111"/>
      <c r="K26" s="118"/>
      <c r="L26" s="93"/>
      <c r="M26" s="82">
        <f t="shared" si="0"/>
        <v>0</v>
      </c>
      <c r="N26" s="84">
        <f t="shared" si="12"/>
        <v>0</v>
      </c>
      <c r="O26" s="48" t="str">
        <f t="shared" si="13"/>
        <v xml:space="preserve"> </v>
      </c>
      <c r="P26" s="115" t="s">
        <v>57</v>
      </c>
      <c r="Q26" s="193" t="str">
        <f t="shared" si="14"/>
        <v xml:space="preserve"> </v>
      </c>
      <c r="R26" s="85" t="str">
        <f t="shared" si="1"/>
        <v xml:space="preserve"> </v>
      </c>
      <c r="S26" s="3" t="s">
        <v>37</v>
      </c>
      <c r="T26" s="85" t="str">
        <f t="shared" si="17"/>
        <v xml:space="preserve"> </v>
      </c>
      <c r="U26" s="86" t="str">
        <f t="shared" si="2"/>
        <v xml:space="preserve"> </v>
      </c>
      <c r="V26" s="87" t="str">
        <f t="shared" si="3"/>
        <v xml:space="preserve"> </v>
      </c>
      <c r="W26" s="120"/>
      <c r="X26" s="39" t="str">
        <f>HLOOKUP($T$4,'Data Sheet'!$B$2:$CN$27,12,FALSE)</f>
        <v>P4-11</v>
      </c>
      <c r="Y26" s="89">
        <f t="shared" si="4"/>
        <v>0</v>
      </c>
      <c r="Z26" s="90">
        <f t="shared" si="5"/>
        <v>0</v>
      </c>
      <c r="AA26" s="91">
        <f t="shared" si="6"/>
        <v>0</v>
      </c>
      <c r="AB26" s="90">
        <f t="shared" si="7"/>
        <v>0</v>
      </c>
      <c r="AC26" s="90">
        <f t="shared" si="8"/>
        <v>0</v>
      </c>
      <c r="AD26" s="90">
        <f t="shared" si="15"/>
        <v>0</v>
      </c>
      <c r="AE26" s="135"/>
      <c r="AF26" s="22"/>
      <c r="AG26" s="112">
        <f t="shared" si="16"/>
        <v>0</v>
      </c>
      <c r="AH26" s="17" t="str">
        <f t="shared" si="9"/>
        <v xml:space="preserve"> </v>
      </c>
    </row>
    <row r="27" spans="1:34" ht="12.95" customHeight="1">
      <c r="A27" s="117"/>
      <c r="B27" s="115"/>
      <c r="C27" s="116"/>
      <c r="D27" s="94" t="s">
        <v>37</v>
      </c>
      <c r="E27" s="93"/>
      <c r="F27" s="94" t="s">
        <v>37</v>
      </c>
      <c r="G27" s="93"/>
      <c r="H27" s="83" t="str">
        <f t="shared" si="10"/>
        <v xml:space="preserve"> </v>
      </c>
      <c r="I27" s="83" t="str">
        <f t="shared" si="11"/>
        <v xml:space="preserve"> </v>
      </c>
      <c r="J27" s="111"/>
      <c r="K27" s="118"/>
      <c r="L27" s="93"/>
      <c r="M27" s="82">
        <f t="shared" si="0"/>
        <v>0</v>
      </c>
      <c r="N27" s="84">
        <f t="shared" si="12"/>
        <v>0</v>
      </c>
      <c r="O27" s="48" t="str">
        <f t="shared" si="13"/>
        <v xml:space="preserve"> </v>
      </c>
      <c r="P27" s="115" t="s">
        <v>57</v>
      </c>
      <c r="Q27" s="193" t="str">
        <f t="shared" si="14"/>
        <v xml:space="preserve"> </v>
      </c>
      <c r="R27" s="85" t="str">
        <f t="shared" si="1"/>
        <v xml:space="preserve"> </v>
      </c>
      <c r="S27" s="3" t="s">
        <v>37</v>
      </c>
      <c r="T27" s="85" t="str">
        <f t="shared" si="17"/>
        <v xml:space="preserve"> </v>
      </c>
      <c r="U27" s="86" t="str">
        <f t="shared" si="2"/>
        <v xml:space="preserve"> </v>
      </c>
      <c r="V27" s="87" t="str">
        <f t="shared" si="3"/>
        <v xml:space="preserve"> </v>
      </c>
      <c r="W27" s="120"/>
      <c r="X27" s="39" t="str">
        <f>HLOOKUP($T$4,'Data Sheet'!$B$2:$CN$27,13,FALSE)</f>
        <v>P4-12</v>
      </c>
      <c r="Y27" s="89">
        <f t="shared" si="4"/>
        <v>0</v>
      </c>
      <c r="Z27" s="90">
        <f t="shared" si="5"/>
        <v>0</v>
      </c>
      <c r="AA27" s="91">
        <f t="shared" si="6"/>
        <v>0</v>
      </c>
      <c r="AB27" s="90">
        <f t="shared" si="7"/>
        <v>0</v>
      </c>
      <c r="AC27" s="90">
        <f t="shared" si="8"/>
        <v>0</v>
      </c>
      <c r="AD27" s="90">
        <f t="shared" si="15"/>
        <v>0</v>
      </c>
      <c r="AE27" s="135"/>
      <c r="AF27" s="22"/>
      <c r="AG27" s="112">
        <f t="shared" si="16"/>
        <v>0</v>
      </c>
      <c r="AH27" s="17" t="str">
        <f t="shared" si="9"/>
        <v xml:space="preserve"> </v>
      </c>
    </row>
    <row r="28" spans="1:34" ht="12.95" customHeight="1">
      <c r="A28" s="117"/>
      <c r="B28" s="115"/>
      <c r="C28" s="116"/>
      <c r="D28" s="94" t="s">
        <v>37</v>
      </c>
      <c r="E28" s="93"/>
      <c r="F28" s="94" t="s">
        <v>37</v>
      </c>
      <c r="G28" s="93"/>
      <c r="H28" s="83" t="str">
        <f t="shared" si="10"/>
        <v xml:space="preserve"> </v>
      </c>
      <c r="I28" s="83" t="str">
        <f t="shared" si="11"/>
        <v xml:space="preserve"> </v>
      </c>
      <c r="J28" s="111"/>
      <c r="K28" s="118"/>
      <c r="L28" s="93"/>
      <c r="M28" s="82">
        <f t="shared" si="0"/>
        <v>0</v>
      </c>
      <c r="N28" s="84">
        <f t="shared" si="12"/>
        <v>0</v>
      </c>
      <c r="O28" s="48" t="str">
        <f t="shared" si="13"/>
        <v xml:space="preserve"> </v>
      </c>
      <c r="P28" s="115" t="s">
        <v>57</v>
      </c>
      <c r="Q28" s="193" t="str">
        <f t="shared" si="14"/>
        <v xml:space="preserve"> </v>
      </c>
      <c r="R28" s="85" t="str">
        <f t="shared" si="1"/>
        <v xml:space="preserve"> </v>
      </c>
      <c r="S28" s="3" t="s">
        <v>37</v>
      </c>
      <c r="T28" s="85" t="str">
        <f t="shared" si="17"/>
        <v xml:space="preserve"> </v>
      </c>
      <c r="U28" s="86" t="str">
        <f t="shared" si="2"/>
        <v xml:space="preserve"> </v>
      </c>
      <c r="V28" s="87" t="str">
        <f t="shared" si="3"/>
        <v xml:space="preserve"> </v>
      </c>
      <c r="W28" s="120"/>
      <c r="X28" s="39" t="str">
        <f>HLOOKUP($T$4,'Data Sheet'!$B$2:$CN$27,14,FALSE)</f>
        <v>P4-13</v>
      </c>
      <c r="Y28" s="89">
        <f t="shared" si="4"/>
        <v>0</v>
      </c>
      <c r="Z28" s="90">
        <f t="shared" si="5"/>
        <v>0</v>
      </c>
      <c r="AA28" s="91">
        <f t="shared" si="6"/>
        <v>0</v>
      </c>
      <c r="AB28" s="90">
        <f t="shared" si="7"/>
        <v>0</v>
      </c>
      <c r="AC28" s="90">
        <f t="shared" si="8"/>
        <v>0</v>
      </c>
      <c r="AD28" s="90">
        <f t="shared" si="15"/>
        <v>0</v>
      </c>
      <c r="AE28" s="135"/>
      <c r="AF28" s="22"/>
      <c r="AG28" s="112">
        <f t="shared" si="16"/>
        <v>0</v>
      </c>
      <c r="AH28" s="17" t="str">
        <f t="shared" si="9"/>
        <v xml:space="preserve"> </v>
      </c>
    </row>
    <row r="29" spans="1:34" ht="12.95" customHeight="1">
      <c r="A29" s="117"/>
      <c r="B29" s="115"/>
      <c r="C29" s="116"/>
      <c r="D29" s="94" t="s">
        <v>37</v>
      </c>
      <c r="E29" s="93"/>
      <c r="F29" s="94" t="s">
        <v>37</v>
      </c>
      <c r="G29" s="93"/>
      <c r="H29" s="83" t="str">
        <f t="shared" si="10"/>
        <v xml:space="preserve"> </v>
      </c>
      <c r="I29" s="83" t="str">
        <f t="shared" si="11"/>
        <v xml:space="preserve"> </v>
      </c>
      <c r="J29" s="111"/>
      <c r="K29" s="118"/>
      <c r="L29" s="93"/>
      <c r="M29" s="82">
        <f t="shared" si="0"/>
        <v>0</v>
      </c>
      <c r="N29" s="84">
        <f t="shared" si="12"/>
        <v>0</v>
      </c>
      <c r="O29" s="48" t="str">
        <f t="shared" si="13"/>
        <v xml:space="preserve"> </v>
      </c>
      <c r="P29" s="115" t="s">
        <v>57</v>
      </c>
      <c r="Q29" s="193" t="str">
        <f t="shared" si="14"/>
        <v xml:space="preserve"> </v>
      </c>
      <c r="R29" s="85" t="str">
        <f t="shared" si="1"/>
        <v xml:space="preserve"> </v>
      </c>
      <c r="S29" s="3" t="s">
        <v>37</v>
      </c>
      <c r="T29" s="85" t="str">
        <f t="shared" si="17"/>
        <v xml:space="preserve"> </v>
      </c>
      <c r="U29" s="86" t="str">
        <f t="shared" si="2"/>
        <v xml:space="preserve"> </v>
      </c>
      <c r="V29" s="87" t="str">
        <f t="shared" si="3"/>
        <v xml:space="preserve"> </v>
      </c>
      <c r="W29" s="120"/>
      <c r="X29" s="39" t="str">
        <f>HLOOKUP($T$4,'Data Sheet'!$B$2:$CN$27,15,FALSE)</f>
        <v>P4-14</v>
      </c>
      <c r="Y29" s="89">
        <f t="shared" si="4"/>
        <v>0</v>
      </c>
      <c r="Z29" s="90">
        <f t="shared" si="5"/>
        <v>0</v>
      </c>
      <c r="AA29" s="91">
        <f t="shared" si="6"/>
        <v>0</v>
      </c>
      <c r="AB29" s="90">
        <f t="shared" si="7"/>
        <v>0</v>
      </c>
      <c r="AC29" s="90">
        <f t="shared" si="8"/>
        <v>0</v>
      </c>
      <c r="AD29" s="90">
        <f t="shared" si="15"/>
        <v>0</v>
      </c>
      <c r="AE29" s="135"/>
      <c r="AF29" s="22"/>
      <c r="AG29" s="112">
        <f t="shared" si="16"/>
        <v>0</v>
      </c>
      <c r="AH29" s="17" t="str">
        <f t="shared" si="9"/>
        <v xml:space="preserve"> </v>
      </c>
    </row>
    <row r="30" spans="1:34" ht="12.95" customHeight="1">
      <c r="A30" s="117"/>
      <c r="B30" s="115"/>
      <c r="C30" s="116"/>
      <c r="D30" s="94" t="s">
        <v>37</v>
      </c>
      <c r="E30" s="93"/>
      <c r="F30" s="94" t="s">
        <v>37</v>
      </c>
      <c r="G30" s="93"/>
      <c r="H30" s="83" t="str">
        <f t="shared" si="10"/>
        <v xml:space="preserve"> </v>
      </c>
      <c r="I30" s="83" t="str">
        <f t="shared" si="11"/>
        <v xml:space="preserve"> </v>
      </c>
      <c r="J30" s="111"/>
      <c r="K30" s="118"/>
      <c r="L30" s="93"/>
      <c r="M30" s="82">
        <f t="shared" si="0"/>
        <v>0</v>
      </c>
      <c r="N30" s="84">
        <f t="shared" si="12"/>
        <v>0</v>
      </c>
      <c r="O30" s="48" t="str">
        <f t="shared" si="13"/>
        <v xml:space="preserve"> </v>
      </c>
      <c r="P30" s="115" t="s">
        <v>57</v>
      </c>
      <c r="Q30" s="193" t="str">
        <f t="shared" si="14"/>
        <v xml:space="preserve"> </v>
      </c>
      <c r="R30" s="85" t="str">
        <f t="shared" si="1"/>
        <v xml:space="preserve"> </v>
      </c>
      <c r="S30" s="3" t="s">
        <v>37</v>
      </c>
      <c r="T30" s="85" t="str">
        <f t="shared" si="17"/>
        <v xml:space="preserve"> </v>
      </c>
      <c r="U30" s="86" t="str">
        <f t="shared" si="2"/>
        <v xml:space="preserve"> </v>
      </c>
      <c r="V30" s="87" t="str">
        <f t="shared" si="3"/>
        <v xml:space="preserve"> </v>
      </c>
      <c r="W30" s="120"/>
      <c r="X30" s="39" t="str">
        <f>HLOOKUP($T$4,'Data Sheet'!$B$2:$CN$27,16,FALSE)</f>
        <v>P4-15</v>
      </c>
      <c r="Y30" s="89">
        <f t="shared" si="4"/>
        <v>0</v>
      </c>
      <c r="Z30" s="90">
        <f t="shared" si="5"/>
        <v>0</v>
      </c>
      <c r="AA30" s="91">
        <f t="shared" si="6"/>
        <v>0</v>
      </c>
      <c r="AB30" s="90">
        <f t="shared" si="7"/>
        <v>0</v>
      </c>
      <c r="AC30" s="90">
        <f t="shared" si="8"/>
        <v>0</v>
      </c>
      <c r="AD30" s="90">
        <f t="shared" si="15"/>
        <v>0</v>
      </c>
      <c r="AE30" s="135"/>
      <c r="AF30" s="22"/>
      <c r="AG30" s="112">
        <f t="shared" si="16"/>
        <v>0</v>
      </c>
      <c r="AH30" s="17" t="str">
        <f t="shared" si="9"/>
        <v xml:space="preserve"> </v>
      </c>
    </row>
    <row r="31" spans="1:34" ht="12.95" customHeight="1">
      <c r="A31" s="117"/>
      <c r="B31" s="115"/>
      <c r="C31" s="116"/>
      <c r="D31" s="94" t="s">
        <v>37</v>
      </c>
      <c r="E31" s="93"/>
      <c r="F31" s="94" t="s">
        <v>37</v>
      </c>
      <c r="G31" s="93"/>
      <c r="H31" s="83" t="str">
        <f t="shared" si="10"/>
        <v xml:space="preserve"> </v>
      </c>
      <c r="I31" s="83" t="str">
        <f t="shared" si="11"/>
        <v xml:space="preserve"> </v>
      </c>
      <c r="J31" s="111"/>
      <c r="K31" s="118"/>
      <c r="L31" s="93"/>
      <c r="M31" s="82">
        <f t="shared" si="0"/>
        <v>0</v>
      </c>
      <c r="N31" s="84">
        <f t="shared" si="12"/>
        <v>0</v>
      </c>
      <c r="O31" s="48" t="str">
        <f t="shared" si="13"/>
        <v xml:space="preserve"> </v>
      </c>
      <c r="P31" s="115" t="s">
        <v>57</v>
      </c>
      <c r="Q31" s="193" t="str">
        <f t="shared" si="14"/>
        <v xml:space="preserve"> </v>
      </c>
      <c r="R31" s="85" t="str">
        <f t="shared" si="1"/>
        <v xml:space="preserve"> </v>
      </c>
      <c r="S31" s="3" t="s">
        <v>37</v>
      </c>
      <c r="T31" s="85" t="str">
        <f t="shared" si="17"/>
        <v xml:space="preserve"> </v>
      </c>
      <c r="U31" s="86" t="str">
        <f t="shared" si="2"/>
        <v xml:space="preserve"> </v>
      </c>
      <c r="V31" s="87" t="str">
        <f t="shared" si="3"/>
        <v xml:space="preserve"> </v>
      </c>
      <c r="W31" s="120"/>
      <c r="X31" s="39" t="str">
        <f>HLOOKUP($T$4,'Data Sheet'!$B$2:$CN$27,17,FALSE)</f>
        <v>P4-16</v>
      </c>
      <c r="Y31" s="89">
        <f t="shared" si="4"/>
        <v>0</v>
      </c>
      <c r="Z31" s="90">
        <f t="shared" si="5"/>
        <v>0</v>
      </c>
      <c r="AA31" s="91">
        <f t="shared" si="6"/>
        <v>0</v>
      </c>
      <c r="AB31" s="90">
        <f t="shared" si="7"/>
        <v>0</v>
      </c>
      <c r="AC31" s="90">
        <f t="shared" si="8"/>
        <v>0</v>
      </c>
      <c r="AD31" s="90">
        <f t="shared" si="15"/>
        <v>0</v>
      </c>
      <c r="AE31" s="135"/>
      <c r="AF31" s="22"/>
      <c r="AG31" s="112">
        <f t="shared" si="16"/>
        <v>0</v>
      </c>
      <c r="AH31" s="17" t="str">
        <f t="shared" si="9"/>
        <v xml:space="preserve"> </v>
      </c>
    </row>
    <row r="32" spans="1:34" ht="12.95" customHeight="1">
      <c r="A32" s="117"/>
      <c r="B32" s="115"/>
      <c r="C32" s="116"/>
      <c r="D32" s="94" t="s">
        <v>37</v>
      </c>
      <c r="E32" s="93"/>
      <c r="F32" s="94" t="s">
        <v>37</v>
      </c>
      <c r="G32" s="93"/>
      <c r="H32" s="83" t="str">
        <f t="shared" si="10"/>
        <v xml:space="preserve"> </v>
      </c>
      <c r="I32" s="83" t="str">
        <f t="shared" si="11"/>
        <v xml:space="preserve"> </v>
      </c>
      <c r="J32" s="111"/>
      <c r="K32" s="118"/>
      <c r="L32" s="93"/>
      <c r="M32" s="82">
        <f t="shared" si="0"/>
        <v>0</v>
      </c>
      <c r="N32" s="84">
        <f t="shared" si="12"/>
        <v>0</v>
      </c>
      <c r="O32" s="48" t="str">
        <f t="shared" si="13"/>
        <v xml:space="preserve"> </v>
      </c>
      <c r="P32" s="115" t="s">
        <v>57</v>
      </c>
      <c r="Q32" s="193" t="str">
        <f t="shared" si="14"/>
        <v xml:space="preserve"> </v>
      </c>
      <c r="R32" s="85" t="str">
        <f t="shared" si="1"/>
        <v xml:space="preserve"> </v>
      </c>
      <c r="S32" s="3" t="s">
        <v>37</v>
      </c>
      <c r="T32" s="85" t="str">
        <f t="shared" si="17"/>
        <v xml:space="preserve"> </v>
      </c>
      <c r="U32" s="86" t="str">
        <f t="shared" si="2"/>
        <v xml:space="preserve"> </v>
      </c>
      <c r="V32" s="87" t="str">
        <f t="shared" si="3"/>
        <v xml:space="preserve"> </v>
      </c>
      <c r="W32" s="120"/>
      <c r="X32" s="39" t="str">
        <f>HLOOKUP($T$4,'Data Sheet'!$B$2:$CN$27,18,FALSE)</f>
        <v>P4-17</v>
      </c>
      <c r="Y32" s="89">
        <f t="shared" si="4"/>
        <v>0</v>
      </c>
      <c r="Z32" s="90">
        <f t="shared" si="5"/>
        <v>0</v>
      </c>
      <c r="AA32" s="91">
        <f t="shared" si="6"/>
        <v>0</v>
      </c>
      <c r="AB32" s="90">
        <f t="shared" si="7"/>
        <v>0</v>
      </c>
      <c r="AC32" s="90">
        <f t="shared" si="8"/>
        <v>0</v>
      </c>
      <c r="AD32" s="90">
        <f t="shared" si="15"/>
        <v>0</v>
      </c>
      <c r="AE32" s="135"/>
      <c r="AF32" s="22"/>
      <c r="AG32" s="112">
        <f t="shared" si="16"/>
        <v>0</v>
      </c>
      <c r="AH32" s="17" t="str">
        <f t="shared" si="9"/>
        <v xml:space="preserve"> </v>
      </c>
    </row>
    <row r="33" spans="1:34" ht="12.95" customHeight="1" thickBot="1">
      <c r="A33" s="138"/>
      <c r="B33" s="118"/>
      <c r="C33" s="116"/>
      <c r="D33" s="94" t="s">
        <v>37</v>
      </c>
      <c r="E33" s="93"/>
      <c r="F33" s="94" t="s">
        <v>37</v>
      </c>
      <c r="G33" s="93"/>
      <c r="H33" s="139" t="str">
        <f t="shared" si="10"/>
        <v xml:space="preserve"> </v>
      </c>
      <c r="I33" s="139" t="str">
        <f t="shared" si="11"/>
        <v xml:space="preserve"> </v>
      </c>
      <c r="J33" s="140"/>
      <c r="K33" s="118"/>
      <c r="L33" s="93"/>
      <c r="M33" s="141">
        <f t="shared" si="0"/>
        <v>0</v>
      </c>
      <c r="N33" s="142">
        <f t="shared" si="12"/>
        <v>0</v>
      </c>
      <c r="O33" s="48" t="str">
        <f t="shared" si="13"/>
        <v xml:space="preserve"> </v>
      </c>
      <c r="P33" s="118" t="s">
        <v>57</v>
      </c>
      <c r="Q33" s="193" t="str">
        <f t="shared" si="14"/>
        <v xml:space="preserve"> </v>
      </c>
      <c r="R33" s="85" t="str">
        <f t="shared" si="1"/>
        <v xml:space="preserve"> </v>
      </c>
      <c r="S33" s="3" t="s">
        <v>37</v>
      </c>
      <c r="T33" s="85" t="str">
        <f t="shared" si="17"/>
        <v xml:space="preserve"> </v>
      </c>
      <c r="U33" s="86" t="str">
        <f t="shared" si="2"/>
        <v xml:space="preserve"> </v>
      </c>
      <c r="V33" s="87" t="str">
        <f t="shared" si="3"/>
        <v xml:space="preserve"> </v>
      </c>
      <c r="W33" s="143"/>
      <c r="X33" s="39" t="str">
        <f>HLOOKUP($T$4,'Data Sheet'!$B$2:$CN$27,19,FALSE)</f>
        <v>P4-18</v>
      </c>
      <c r="Y33" s="89">
        <f t="shared" si="4"/>
        <v>0</v>
      </c>
      <c r="Z33" s="90">
        <f t="shared" si="5"/>
        <v>0</v>
      </c>
      <c r="AA33" s="91">
        <f t="shared" si="6"/>
        <v>0</v>
      </c>
      <c r="AB33" s="90">
        <f t="shared" si="7"/>
        <v>0</v>
      </c>
      <c r="AC33" s="90">
        <f t="shared" si="8"/>
        <v>0</v>
      </c>
      <c r="AD33" s="90">
        <f t="shared" si="15"/>
        <v>0</v>
      </c>
      <c r="AE33" s="135"/>
      <c r="AF33" s="22"/>
      <c r="AG33" s="112">
        <f t="shared" si="16"/>
        <v>0</v>
      </c>
      <c r="AH33" s="17" t="str">
        <f t="shared" si="9"/>
        <v xml:space="preserve"> </v>
      </c>
    </row>
    <row r="34" spans="1:34" ht="12.95" customHeight="1">
      <c r="A34" s="149"/>
      <c r="B34" s="151"/>
      <c r="C34" s="263" t="s">
        <v>177</v>
      </c>
      <c r="D34" s="263"/>
      <c r="E34" s="263"/>
      <c r="F34" s="263"/>
      <c r="G34" s="263"/>
      <c r="H34" s="155"/>
      <c r="I34" s="156"/>
      <c r="J34" s="156"/>
      <c r="K34" s="156"/>
      <c r="L34" s="156"/>
      <c r="M34" s="156"/>
      <c r="N34" s="156"/>
      <c r="O34" s="156"/>
      <c r="P34" s="157"/>
      <c r="Q34" s="158"/>
      <c r="R34" s="153">
        <v>4</v>
      </c>
      <c r="S34" s="154" t="s">
        <v>37</v>
      </c>
      <c r="T34" s="148">
        <v>30</v>
      </c>
      <c r="U34" s="145"/>
      <c r="V34" s="230" t="str">
        <f>IF(B34&gt;0,0.3," ")</f>
        <v xml:space="preserve"> </v>
      </c>
      <c r="W34" s="111"/>
      <c r="X34" s="39" t="str">
        <f>HLOOKUP($T$4,'Data Sheet'!$B$2:$CN$27,20,FALSE)</f>
        <v>P4-19</v>
      </c>
      <c r="Y34" s="89">
        <f t="shared" si="4"/>
        <v>0</v>
      </c>
      <c r="Z34" s="90">
        <f t="shared" si="5"/>
        <v>0</v>
      </c>
      <c r="AA34" s="91">
        <f t="shared" si="6"/>
        <v>0</v>
      </c>
      <c r="AB34" s="90">
        <f t="shared" si="7"/>
        <v>0</v>
      </c>
      <c r="AC34" s="90">
        <f t="shared" si="8"/>
        <v>0</v>
      </c>
      <c r="AD34" s="90">
        <f t="shared" si="15"/>
        <v>0</v>
      </c>
      <c r="AE34" s="135"/>
      <c r="AF34" s="22"/>
      <c r="AG34" s="112">
        <f t="shared" si="16"/>
        <v>0</v>
      </c>
      <c r="AH34" s="17" t="str">
        <f t="shared" si="9"/>
        <v xml:space="preserve"> </v>
      </c>
    </row>
    <row r="35" spans="1:34" ht="12.95" customHeight="1" thickBot="1">
      <c r="A35" s="150"/>
      <c r="B35" s="152"/>
      <c r="C35" s="264" t="s">
        <v>177</v>
      </c>
      <c r="D35" s="264"/>
      <c r="E35" s="264"/>
      <c r="F35" s="264"/>
      <c r="G35" s="264"/>
      <c r="H35" s="159"/>
      <c r="I35" s="160"/>
      <c r="J35" s="160"/>
      <c r="K35" s="160"/>
      <c r="L35" s="160"/>
      <c r="M35" s="160"/>
      <c r="N35" s="160"/>
      <c r="O35" s="160"/>
      <c r="P35" s="161"/>
      <c r="Q35" s="162"/>
      <c r="R35" s="165">
        <v>4</v>
      </c>
      <c r="S35" s="166" t="s">
        <v>37</v>
      </c>
      <c r="T35" s="147">
        <v>24</v>
      </c>
      <c r="U35" s="88"/>
      <c r="V35" s="230" t="str">
        <f>IF(B35&gt;0,0.3," ")</f>
        <v xml:space="preserve"> </v>
      </c>
      <c r="W35" s="146"/>
      <c r="X35" s="39" t="str">
        <f>HLOOKUP($T$4,'Data Sheet'!$B$2:$CN$27,21,FALSE)</f>
        <v>P4-20</v>
      </c>
      <c r="Y35" s="89">
        <f t="shared" si="4"/>
        <v>0</v>
      </c>
      <c r="Z35" s="90">
        <f t="shared" si="5"/>
        <v>0</v>
      </c>
      <c r="AA35" s="91">
        <f t="shared" si="6"/>
        <v>0</v>
      </c>
      <c r="AB35" s="90">
        <f t="shared" si="7"/>
        <v>0</v>
      </c>
      <c r="AC35" s="90">
        <f t="shared" si="8"/>
        <v>0</v>
      </c>
      <c r="AD35" s="90">
        <f t="shared" si="15"/>
        <v>0</v>
      </c>
      <c r="AE35" s="135"/>
      <c r="AF35" s="23"/>
      <c r="AG35" s="112">
        <f t="shared" si="16"/>
        <v>0</v>
      </c>
      <c r="AH35" s="17" t="str">
        <f t="shared" si="9"/>
        <v xml:space="preserve"> </v>
      </c>
    </row>
    <row r="36" spans="1:34" ht="15" customHeight="1" thickBot="1">
      <c r="A36" s="92"/>
      <c r="B36" s="133">
        <f>SUM(B34:B35)</f>
        <v>0</v>
      </c>
      <c r="C36" s="93" t="s">
        <v>178</v>
      </c>
      <c r="D36" s="94"/>
      <c r="E36" s="93"/>
      <c r="F36" s="94"/>
      <c r="G36" s="93"/>
      <c r="H36" s="93"/>
      <c r="I36" s="93"/>
      <c r="J36" s="93"/>
      <c r="K36" s="93"/>
      <c r="L36" s="261" t="s">
        <v>176</v>
      </c>
      <c r="M36" s="261"/>
      <c r="N36" s="262"/>
      <c r="O36" s="144">
        <f>SUM(O16:O35)</f>
        <v>0</v>
      </c>
      <c r="P36" s="93"/>
      <c r="Q36" s="93"/>
      <c r="R36" s="93"/>
      <c r="S36" s="94"/>
      <c r="T36" s="93"/>
      <c r="U36" s="93"/>
      <c r="V36" s="194">
        <f>SUM(V16:V35)</f>
        <v>0</v>
      </c>
      <c r="W36" s="93"/>
      <c r="Y36" s="6">
        <f t="shared" ref="Y36:AF36" si="18">SUM(Y16:Y35)</f>
        <v>0</v>
      </c>
      <c r="Z36" s="6">
        <f t="shared" si="18"/>
        <v>0</v>
      </c>
      <c r="AA36" s="6">
        <f t="shared" si="18"/>
        <v>0</v>
      </c>
      <c r="AB36" s="6">
        <f t="shared" si="18"/>
        <v>0</v>
      </c>
      <c r="AC36" s="6">
        <f t="shared" si="18"/>
        <v>0</v>
      </c>
      <c r="AD36" s="6">
        <f t="shared" si="18"/>
        <v>0</v>
      </c>
      <c r="AE36" s="6">
        <f t="shared" si="18"/>
        <v>0</v>
      </c>
      <c r="AF36" s="6">
        <f t="shared" si="18"/>
        <v>0</v>
      </c>
      <c r="AG36" s="46">
        <f>SUM(Y36:AF36)</f>
        <v>0</v>
      </c>
      <c r="AH36" s="10" t="s">
        <v>54</v>
      </c>
    </row>
    <row r="37" spans="1:34">
      <c r="A37" s="92"/>
      <c r="B37" s="131"/>
      <c r="C37" s="93"/>
      <c r="D37" s="94"/>
      <c r="E37" s="93"/>
      <c r="F37" s="94"/>
      <c r="G37" s="93"/>
      <c r="H37" s="93"/>
      <c r="I37" s="93"/>
      <c r="J37" s="92" t="s">
        <v>24</v>
      </c>
      <c r="K37" s="281"/>
      <c r="L37" s="281"/>
      <c r="M37" s="281"/>
      <c r="N37" s="281"/>
      <c r="O37" s="281"/>
      <c r="P37" s="93"/>
      <c r="Q37" s="93"/>
      <c r="R37" s="93"/>
      <c r="S37" s="94"/>
      <c r="T37" s="93"/>
      <c r="U37" s="93"/>
      <c r="V37" s="259" t="str">
        <f>IF(V9=TRUE,"Make Tie Backs"," ")</f>
        <v xml:space="preserve"> </v>
      </c>
      <c r="W37" s="259"/>
      <c r="Y37" s="221"/>
      <c r="Z37" s="229"/>
      <c r="AE37" s="6"/>
      <c r="AF37" s="6"/>
      <c r="AG37" s="6"/>
      <c r="AH37" s="196"/>
    </row>
    <row r="38" spans="1:34">
      <c r="A38" s="266" t="s">
        <v>25</v>
      </c>
      <c r="B38" s="267"/>
      <c r="C38" s="266" t="str">
        <f>'Cubicle Worksheet'!C38</f>
        <v>Steve</v>
      </c>
      <c r="D38" s="263"/>
      <c r="E38" s="263"/>
      <c r="F38" s="263"/>
      <c r="G38" s="267"/>
      <c r="H38" s="93"/>
      <c r="I38" s="93"/>
      <c r="J38" s="93"/>
      <c r="K38" s="251"/>
      <c r="L38" s="251"/>
      <c r="M38" s="251"/>
      <c r="N38" s="251"/>
      <c r="O38" s="251"/>
      <c r="P38" s="93"/>
      <c r="Q38" s="95">
        <v>1</v>
      </c>
      <c r="R38" s="93"/>
      <c r="S38" s="94"/>
      <c r="T38" s="93"/>
      <c r="U38" s="93"/>
      <c r="V38" s="259"/>
      <c r="W38" s="259"/>
      <c r="AE38" s="11"/>
      <c r="AF38" s="225"/>
      <c r="AG38" s="6"/>
      <c r="AH38" s="11"/>
    </row>
    <row r="39" spans="1:34">
      <c r="A39" s="92"/>
      <c r="B39" s="93"/>
      <c r="C39" s="93"/>
      <c r="D39" s="94"/>
      <c r="E39" s="93"/>
      <c r="F39" s="94"/>
      <c r="G39" s="93"/>
      <c r="H39" s="93"/>
      <c r="I39" s="93"/>
      <c r="J39" s="93"/>
      <c r="K39" s="251"/>
      <c r="L39" s="251"/>
      <c r="M39" s="251"/>
      <c r="N39" s="251"/>
      <c r="O39" s="251"/>
      <c r="P39" s="93"/>
      <c r="Q39" s="93"/>
      <c r="R39" s="93"/>
      <c r="S39" s="94"/>
      <c r="T39" s="93"/>
      <c r="U39" s="93"/>
      <c r="V39" s="93"/>
      <c r="W39" s="260" t="str">
        <f>IF(V9=TRUE,B36," ")</f>
        <v xml:space="preserve"> </v>
      </c>
      <c r="Z39" s="1"/>
      <c r="AA39" s="231"/>
      <c r="AE39" s="9"/>
      <c r="AF39" s="226"/>
      <c r="AG39" s="45">
        <f>IF(AG9=TRUE,(AG36-(Z36+AA36)),AG36)</f>
        <v>0</v>
      </c>
      <c r="AH39" t="s">
        <v>334</v>
      </c>
    </row>
    <row r="40" spans="1:34">
      <c r="A40" s="92"/>
      <c r="B40" s="93"/>
      <c r="C40" s="93"/>
      <c r="D40" s="94"/>
      <c r="E40" s="93"/>
      <c r="F40" s="94"/>
      <c r="G40" s="93"/>
      <c r="H40" s="93"/>
      <c r="I40" s="93"/>
      <c r="J40" s="93"/>
      <c r="K40" s="93"/>
      <c r="L40" s="93"/>
      <c r="M40" s="93"/>
      <c r="N40" s="92"/>
      <c r="O40" s="93"/>
      <c r="P40" s="93"/>
      <c r="Q40" s="93"/>
      <c r="R40" s="93"/>
      <c r="S40" s="94"/>
      <c r="T40" s="93"/>
      <c r="U40" s="93"/>
      <c r="V40" s="93"/>
      <c r="W40" s="260"/>
      <c r="AB40" s="168"/>
      <c r="AF40" s="227"/>
      <c r="AG40" s="228"/>
      <c r="AH40" s="11"/>
    </row>
    <row r="41" spans="1:34">
      <c r="A41" s="113" t="b">
        <v>1</v>
      </c>
      <c r="B41" s="93"/>
      <c r="C41" s="93"/>
      <c r="D41" s="94"/>
      <c r="E41" s="93"/>
      <c r="F41" s="94"/>
      <c r="G41" s="93"/>
      <c r="H41" s="93"/>
      <c r="I41" s="93"/>
      <c r="J41" s="93"/>
      <c r="K41" s="93"/>
      <c r="L41" s="93"/>
      <c r="M41" s="93"/>
      <c r="N41" s="92"/>
      <c r="O41" s="93"/>
      <c r="P41" s="93"/>
      <c r="Q41" s="93"/>
      <c r="R41" s="93"/>
      <c r="S41" s="94"/>
      <c r="T41" s="93"/>
      <c r="U41" s="93"/>
      <c r="V41" s="93"/>
      <c r="W41" s="93"/>
      <c r="AF41" s="9"/>
      <c r="AG41" s="6"/>
      <c r="AH41" s="11"/>
    </row>
    <row r="42" spans="1:34">
      <c r="A42" s="92"/>
      <c r="B42" s="93"/>
      <c r="C42" s="93"/>
      <c r="D42" s="94"/>
      <c r="E42" s="93"/>
      <c r="F42" s="94"/>
      <c r="G42" s="93"/>
      <c r="AF42" s="9"/>
    </row>
    <row r="43" spans="1:34">
      <c r="A43" s="7"/>
    </row>
    <row r="44" spans="1:34">
      <c r="A44" s="7"/>
      <c r="AG44" t="s">
        <v>350</v>
      </c>
    </row>
    <row r="45" spans="1:34">
      <c r="A45" s="7"/>
      <c r="AF45" s="284" t="s">
        <v>345</v>
      </c>
      <c r="AG45" s="284"/>
      <c r="AH45" s="218">
        <v>50</v>
      </c>
    </row>
    <row r="46" spans="1:34">
      <c r="A46" s="137"/>
      <c r="B46" s="282"/>
      <c r="C46" s="282"/>
      <c r="AF46" s="284" t="s">
        <v>346</v>
      </c>
      <c r="AG46" s="284"/>
      <c r="AH46" s="218">
        <v>100</v>
      </c>
    </row>
    <row r="47" spans="1:34">
      <c r="A47" s="8"/>
      <c r="B47" s="283"/>
      <c r="C47" s="283"/>
      <c r="AF47" s="284" t="s">
        <v>347</v>
      </c>
      <c r="AG47" s="284"/>
      <c r="AH47" s="218">
        <v>175</v>
      </c>
    </row>
    <row r="48" spans="1:34">
      <c r="A48" s="8"/>
      <c r="B48" s="283"/>
      <c r="C48" s="283"/>
      <c r="AF48" s="284" t="s">
        <v>348</v>
      </c>
      <c r="AG48" s="284"/>
      <c r="AH48" s="218">
        <v>250</v>
      </c>
    </row>
    <row r="49" spans="1:34">
      <c r="A49" s="8"/>
      <c r="B49" s="283"/>
      <c r="C49" s="283"/>
      <c r="AF49" s="285" t="s">
        <v>349</v>
      </c>
      <c r="AG49" s="285"/>
      <c r="AH49" s="219">
        <v>500</v>
      </c>
    </row>
    <row r="50" spans="1:34">
      <c r="A50" s="8"/>
      <c r="B50" s="283"/>
      <c r="C50" s="283"/>
    </row>
    <row r="51" spans="1:34">
      <c r="A51" s="8"/>
      <c r="B51" s="283"/>
      <c r="C51" s="283"/>
    </row>
    <row r="52" spans="1:34">
      <c r="A52" s="8"/>
      <c r="B52" s="283"/>
      <c r="C52" s="283"/>
    </row>
    <row r="53" spans="1:34">
      <c r="A53" s="8"/>
      <c r="B53" s="283"/>
      <c r="C53" s="283"/>
    </row>
    <row r="54" spans="1:34">
      <c r="A54" s="8"/>
      <c r="B54" s="283"/>
      <c r="C54" s="283"/>
    </row>
    <row r="55" spans="1:34">
      <c r="A55" s="8"/>
      <c r="B55" s="283"/>
      <c r="C55" s="283"/>
    </row>
    <row r="56" spans="1:34">
      <c r="A56" s="8"/>
      <c r="B56" s="283"/>
      <c r="C56" s="283"/>
    </row>
    <row r="57" spans="1:34">
      <c r="A57" s="8"/>
      <c r="B57" s="283"/>
      <c r="C57" s="283"/>
    </row>
    <row r="58" spans="1:34">
      <c r="A58" s="8"/>
      <c r="B58" s="283"/>
      <c r="C58" s="283"/>
    </row>
    <row r="59" spans="1:34">
      <c r="A59" s="8"/>
      <c r="B59" s="283"/>
      <c r="C59" s="283"/>
    </row>
    <row r="60" spans="1:34">
      <c r="A60" s="8"/>
      <c r="B60" s="283"/>
      <c r="C60" s="283"/>
    </row>
    <row r="61" spans="1:34">
      <c r="A61" s="8"/>
      <c r="B61" s="283"/>
      <c r="C61" s="283"/>
    </row>
    <row r="62" spans="1:34">
      <c r="A62" s="8"/>
      <c r="B62" s="283"/>
      <c r="C62" s="283"/>
    </row>
    <row r="63" spans="1:34">
      <c r="A63" s="8"/>
      <c r="B63" s="283"/>
      <c r="C63" s="283"/>
    </row>
    <row r="64" spans="1:34">
      <c r="A64" s="7"/>
    </row>
  </sheetData>
  <sheetProtection selectLockedCells="1"/>
  <mergeCells count="58">
    <mergeCell ref="B10:H10"/>
    <mergeCell ref="K10:Q10"/>
    <mergeCell ref="B4:H4"/>
    <mergeCell ref="K4:Q4"/>
    <mergeCell ref="R4:S4"/>
    <mergeCell ref="B5:H5"/>
    <mergeCell ref="K5:Q5"/>
    <mergeCell ref="B6:H6"/>
    <mergeCell ref="K6:Q6"/>
    <mergeCell ref="B8:H8"/>
    <mergeCell ref="K8:Q8"/>
    <mergeCell ref="S8:W8"/>
    <mergeCell ref="B9:H9"/>
    <mergeCell ref="K9:Q9"/>
    <mergeCell ref="C34:G34"/>
    <mergeCell ref="B11:H11"/>
    <mergeCell ref="K11:Q11"/>
    <mergeCell ref="C13:D13"/>
    <mergeCell ref="E13:G13"/>
    <mergeCell ref="K13:L13"/>
    <mergeCell ref="Q13:R13"/>
    <mergeCell ref="S13:W13"/>
    <mergeCell ref="A14:N14"/>
    <mergeCell ref="O14:W14"/>
    <mergeCell ref="C15:G15"/>
    <mergeCell ref="Q15:T15"/>
    <mergeCell ref="C35:G35"/>
    <mergeCell ref="L36:N36"/>
    <mergeCell ref="K37:O37"/>
    <mergeCell ref="V37:W38"/>
    <mergeCell ref="A38:B38"/>
    <mergeCell ref="C38:G38"/>
    <mergeCell ref="K38:O38"/>
    <mergeCell ref="B51:C51"/>
    <mergeCell ref="K39:O39"/>
    <mergeCell ref="W39:W40"/>
    <mergeCell ref="AF45:AG45"/>
    <mergeCell ref="B46:C46"/>
    <mergeCell ref="AF46:AG46"/>
    <mergeCell ref="B47:C47"/>
    <mergeCell ref="AF47:AG47"/>
    <mergeCell ref="B48:C48"/>
    <mergeCell ref="AF48:AG48"/>
    <mergeCell ref="B49:C49"/>
    <mergeCell ref="AF49:AG49"/>
    <mergeCell ref="B50:C50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</mergeCells>
  <conditionalFormatting sqref="V37:W38">
    <cfRule type="containsText" dxfId="17" priority="4" operator="containsText" text="Make Tie Backs">
      <formula>NOT(ISERROR(SEARCH("Make Tie Backs",V37)))</formula>
    </cfRule>
  </conditionalFormatting>
  <conditionalFormatting sqref="W6">
    <cfRule type="containsBlanks" dxfId="16" priority="1">
      <formula>LEN(TRIM(W6))=0</formula>
    </cfRule>
  </conditionalFormatting>
  <conditionalFormatting sqref="W39:W40">
    <cfRule type="cellIs" dxfId="15" priority="3" operator="greaterThan">
      <formula>0</formula>
    </cfRule>
  </conditionalFormatting>
  <conditionalFormatting sqref="AA11">
    <cfRule type="expression" dxfId="14" priority="2">
      <formula>AA10=TRUE</formula>
    </cfRule>
  </conditionalFormatting>
  <dataValidations count="4">
    <dataValidation type="list" allowBlank="1" showInputMessage="1" showErrorMessage="1" sqref="AB39" xr:uid="{122AA3DD-989A-4430-835E-E7689CFFC5F0}">
      <formula1>$Y$15:$AE$15</formula1>
    </dataValidation>
    <dataValidation type="whole" errorStyle="information" operator="equal" allowBlank="1" showInputMessage="1" showErrorMessage="1" errorTitle="Value Too High" error="Please enter only 1 curtain per line." promptTitle="Only 1" prompt="Please enter only 1 track per line." sqref="B16:B17" xr:uid="{A4E17CDD-4238-436F-9B4F-406985E31AAE}">
      <formula1>1</formula1>
    </dataValidation>
    <dataValidation type="whole" errorStyle="information" operator="equal" allowBlank="1" showErrorMessage="1" errorTitle="Value Too High" error="Please enter only 1 curtain per line." promptTitle="Only 1" prompt="Please enter only 1 curtain per line." sqref="B18:B33" xr:uid="{BAF14D25-8FCE-44EC-BDCA-B4A9777C51EF}">
      <formula1>1</formula1>
    </dataValidation>
    <dataValidation type="whole" errorStyle="information" allowBlank="1" showInputMessage="1" showErrorMessage="1" errorTitle="SHIPPING" error="Get with office admin to determine shipping costs." sqref="Q38" xr:uid="{08C314C7-4F85-47E7-ADB4-953C5D8CCB3C}">
      <formula1>0</formula1>
      <formula2>2</formula2>
    </dataValidation>
  </dataValidations>
  <pageMargins left="0.25" right="0.25" top="0.25" bottom="0.25" header="0" footer="0"/>
  <pageSetup orientation="landscape" horizontalDpi="1200" verticalDpi="1200" r:id="rId1"/>
  <headerFooter alignWithMargins="0">
    <oddHeader>&amp;R&amp;9&amp;Z&amp;F</oddHeader>
  </headerFooter>
  <colBreaks count="1" manualBreakCount="1">
    <brk id="24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 altText="">
                <anchor moveWithCells="1">
                  <from>
                    <xdr:col>18</xdr:col>
                    <xdr:colOff>28575</xdr:colOff>
                    <xdr:row>8</xdr:row>
                    <xdr:rowOff>180975</xdr:rowOff>
                  </from>
                  <to>
                    <xdr:col>22</xdr:col>
                    <xdr:colOff>133350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18</xdr:col>
                    <xdr:colOff>28575</xdr:colOff>
                    <xdr:row>9</xdr:row>
                    <xdr:rowOff>171450</xdr:rowOff>
                  </from>
                  <to>
                    <xdr:col>22</xdr:col>
                    <xdr:colOff>1000125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Option Button 3">
              <controlPr defaultSize="0" autoFill="0" autoLine="0" autoPict="0">
                <anchor moveWithCells="1">
                  <from>
                    <xdr:col>16</xdr:col>
                    <xdr:colOff>428625</xdr:colOff>
                    <xdr:row>35</xdr:row>
                    <xdr:rowOff>171450</xdr:rowOff>
                  </from>
                  <to>
                    <xdr:col>21</xdr:col>
                    <xdr:colOff>66675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Option Button 4">
              <controlPr defaultSize="0" autoFill="0" autoLine="0" autoPict="0">
                <anchor moveWithCells="1">
                  <from>
                    <xdr:col>16</xdr:col>
                    <xdr:colOff>428625</xdr:colOff>
                    <xdr:row>36</xdr:row>
                    <xdr:rowOff>171450</xdr:rowOff>
                  </from>
                  <to>
                    <xdr:col>21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Option Button 5">
              <controlPr defaultSize="0" autoFill="0" autoLine="0" autoPict="0">
                <anchor moveWithCells="1">
                  <from>
                    <xdr:col>16</xdr:col>
                    <xdr:colOff>428625</xdr:colOff>
                    <xdr:row>37</xdr:row>
                    <xdr:rowOff>161925</xdr:rowOff>
                  </from>
                  <to>
                    <xdr:col>21</xdr:col>
                    <xdr:colOff>66675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Option Button 6">
              <controlPr defaultSize="0" autoFill="0" autoLine="0" autoPict="0">
                <anchor moveWithCells="1">
                  <from>
                    <xdr:col>16</xdr:col>
                    <xdr:colOff>428625</xdr:colOff>
                    <xdr:row>38</xdr:row>
                    <xdr:rowOff>152400</xdr:rowOff>
                  </from>
                  <to>
                    <xdr:col>21</xdr:col>
                    <xdr:colOff>66675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10" name="Group Box 7">
              <controlPr defaultSize="0" autoFill="0" autoPict="0">
                <anchor moveWithCells="1">
                  <from>
                    <xdr:col>16</xdr:col>
                    <xdr:colOff>295275</xdr:colOff>
                    <xdr:row>35</xdr:row>
                    <xdr:rowOff>76200</xdr:rowOff>
                  </from>
                  <to>
                    <xdr:col>20</xdr:col>
                    <xdr:colOff>180975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1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38</xdr:row>
                    <xdr:rowOff>0</xdr:rowOff>
                  </from>
                  <to>
                    <xdr:col>5</xdr:col>
                    <xdr:colOff>19050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" r:id="rId12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39</xdr:row>
                    <xdr:rowOff>28575</xdr:rowOff>
                  </from>
                  <to>
                    <xdr:col>7</xdr:col>
                    <xdr:colOff>57150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3" name="Check Box 10">
              <controlPr defaultSize="0" autoFill="0" autoLine="0" autoPict="0">
                <anchor moveWithCells="1">
                  <from>
                    <xdr:col>32</xdr:col>
                    <xdr:colOff>47625</xdr:colOff>
                    <xdr:row>8</xdr:row>
                    <xdr:rowOff>104775</xdr:rowOff>
                  </from>
                  <to>
                    <xdr:col>33</xdr:col>
                    <xdr:colOff>581025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4" name="Check Box 11">
              <controlPr defaultSize="0" autoFill="0" autoLine="0" autoPict="0">
                <anchor moveWithCells="1">
                  <from>
                    <xdr:col>18</xdr:col>
                    <xdr:colOff>28575</xdr:colOff>
                    <xdr:row>7</xdr:row>
                    <xdr:rowOff>180975</xdr:rowOff>
                  </from>
                  <to>
                    <xdr:col>22</xdr:col>
                    <xdr:colOff>171450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6" r:id="rId15" name="Check Box 12">
              <controlPr defaultSize="0" autoFill="0" autoLine="0" autoPict="0">
                <anchor moveWithCells="1">
                  <from>
                    <xdr:col>22</xdr:col>
                    <xdr:colOff>209550</xdr:colOff>
                    <xdr:row>8</xdr:row>
                    <xdr:rowOff>0</xdr:rowOff>
                  </from>
                  <to>
                    <xdr:col>23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6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123825</xdr:rowOff>
                  </from>
                  <to>
                    <xdr:col>27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FCD4A9-CC4B-470B-A6E4-8113B1CF635A}">
          <x14:formula1>
            <xm:f>'Data Sheet'!$B$2:$G$2</xm:f>
          </x14:formula1>
          <xm:sqref>T4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Stentorian Information</vt:lpstr>
      <vt:lpstr>General_Bid</vt:lpstr>
      <vt:lpstr>Cubicle Worksheet</vt:lpstr>
      <vt:lpstr>TICKETS </vt:lpstr>
      <vt:lpstr>Cubicle Worksheet (2)</vt:lpstr>
      <vt:lpstr>TICKETS  (2)</vt:lpstr>
      <vt:lpstr>Cubicle Worksheet (3)</vt:lpstr>
      <vt:lpstr>TICKETS  (3)</vt:lpstr>
      <vt:lpstr>Cubicle Worksheet (4)</vt:lpstr>
      <vt:lpstr>TICKETS  (4)</vt:lpstr>
      <vt:lpstr>Data Sheet</vt:lpstr>
      <vt:lpstr>Data Sheet (2)</vt:lpstr>
      <vt:lpstr>Data Sheet (3)</vt:lpstr>
      <vt:lpstr>Data Sheet (4)</vt:lpstr>
      <vt:lpstr>Data Sheet (5)</vt:lpstr>
      <vt:lpstr>Data Sheet (6)</vt:lpstr>
      <vt:lpstr>Data Sheet (7)</vt:lpstr>
      <vt:lpstr>'Cubicle Worksheet'!Print_Area</vt:lpstr>
      <vt:lpstr>'Cubicle Worksheet (2)'!Print_Area</vt:lpstr>
      <vt:lpstr>'Cubicle Worksheet (3)'!Print_Area</vt:lpstr>
      <vt:lpstr>'Cubicle Worksheet (4)'!Print_Area</vt:lpstr>
      <vt:lpstr>General_Bid!Print_Area</vt:lpstr>
      <vt:lpstr>'TICKETS '!Print_Area</vt:lpstr>
      <vt:lpstr>'TICKETS  (2)'!Print_Area</vt:lpstr>
      <vt:lpstr>'TICKETS  (3)'!Print_Area</vt:lpstr>
      <vt:lpstr>'TICKETS 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Inc.</dc:creator>
  <cp:lastModifiedBy>Colton Inc.</cp:lastModifiedBy>
  <cp:lastPrinted>2025-06-27T21:32:20Z</cp:lastPrinted>
  <dcterms:created xsi:type="dcterms:W3CDTF">2020-12-08T23:49:51Z</dcterms:created>
  <dcterms:modified xsi:type="dcterms:W3CDTF">2025-06-27T21:32:24Z</dcterms:modified>
</cp:coreProperties>
</file>