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for EMCOR _ JLL\JLL\New Mexico\"/>
    </mc:Choice>
  </mc:AlternateContent>
  <xr:revisionPtr revIDLastSave="0" documentId="13_ncr:1_{A0ACAF73-5985-4BC6-964C-9CB386EABF5F}" xr6:coauthVersionLast="47" xr6:coauthVersionMax="47" xr10:uidLastSave="{00000000-0000-0000-0000-000000000000}"/>
  <bookViews>
    <workbookView xWindow="960" yWindow="720" windowWidth="19860" windowHeight="11100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(1)'!$C$1:$R$79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106" i="30" a="1"/>
  <c r="I169" i="30" a="1"/>
  <c r="D129" i="30" a="1"/>
  <c r="G139" i="30" a="1"/>
  <c r="F206" i="30" a="1"/>
  <c r="H172" i="30" a="1"/>
  <c r="H246" i="30" a="1"/>
  <c r="H215" i="30" a="1"/>
  <c r="D124" i="30" a="1"/>
  <c r="H200" i="30" a="1"/>
  <c r="H93" i="30" a="1"/>
  <c r="H9" i="30" a="1"/>
  <c r="D89" i="30" a="1"/>
  <c r="F232" i="30" a="1"/>
  <c r="D223" i="30" a="1"/>
  <c r="F110" i="30" a="1"/>
  <c r="I61" i="30" a="1"/>
  <c r="D11" i="30" a="1"/>
  <c r="I167" i="30" a="1"/>
  <c r="F192" i="30" a="1"/>
  <c r="D237" i="30" a="1"/>
  <c r="I113" i="30" a="1"/>
  <c r="D75" i="30" a="1"/>
  <c r="D138" i="30" a="1"/>
  <c r="H23" i="30" a="1"/>
  <c r="I7" i="30" a="1"/>
  <c r="H2" i="30" a="1"/>
  <c r="D84" i="30" a="1"/>
  <c r="I103" i="30" a="1"/>
  <c r="D240" i="30" a="1"/>
  <c r="D241" i="30" a="1"/>
  <c r="H213" i="30" a="1"/>
  <c r="D224" i="30" a="1"/>
  <c r="E23" i="30" a="1"/>
  <c r="D215" i="30" a="1"/>
  <c r="D115" i="30" a="1"/>
  <c r="H146" i="30" a="1"/>
  <c r="D90" i="30" a="1"/>
  <c r="I197" i="30" a="1"/>
  <c r="H201" i="30" a="1"/>
  <c r="G17" i="30" a="1"/>
  <c r="E145" i="30" a="1"/>
  <c r="I33" i="30" a="1"/>
  <c r="D254" i="30" a="1"/>
  <c r="D161" i="30" a="1"/>
  <c r="H110" i="30" a="1"/>
  <c r="I155" i="30" a="1"/>
  <c r="F178" i="30" a="1"/>
  <c r="E199" i="30" a="1"/>
  <c r="M107" i="30" a="1"/>
  <c r="H269" i="30" a="1"/>
  <c r="H64" i="30" a="1"/>
  <c r="H78" i="30" a="1"/>
  <c r="H37" i="30" a="1"/>
  <c r="D144" i="30" a="1"/>
  <c r="M269" i="30" a="1"/>
  <c r="H107" i="30" a="1"/>
  <c r="H225" i="30" a="1"/>
  <c r="G247" i="30" a="1"/>
  <c r="I101" i="30" a="1"/>
  <c r="H218" i="30" a="1"/>
  <c r="E63" i="30" a="1"/>
  <c r="I211" i="30" a="1"/>
  <c r="D164" i="30" a="1"/>
  <c r="H255" i="30" a="1"/>
  <c r="M161" i="30" a="1"/>
  <c r="I195" i="30" a="1"/>
  <c r="M201" i="30" a="1"/>
  <c r="H63" i="30" a="1"/>
  <c r="D183" i="30" a="1"/>
  <c r="H241" i="30" a="1"/>
  <c r="I47" i="30" a="1"/>
  <c r="H56" i="30" a="1"/>
  <c r="D61" i="30" a="1"/>
  <c r="C147" i="30" a="1"/>
  <c r="H92" i="30" a="1"/>
  <c r="D92" i="30" a="1"/>
  <c r="D119" i="30" a="1"/>
  <c r="I127" i="30" a="1"/>
  <c r="H98" i="30" a="1"/>
  <c r="H267" i="30" a="1"/>
  <c r="D21" i="30" a="1"/>
  <c r="F16" i="30" a="1"/>
  <c r="D184" i="30" a="1"/>
  <c r="C227" i="30" a="1"/>
  <c r="I209" i="30" a="1"/>
  <c r="G111" i="30" a="1"/>
  <c r="C53" i="30" a="1"/>
  <c r="G45" i="30" a="1"/>
  <c r="D200" i="30" a="1"/>
  <c r="H173" i="30" a="1"/>
  <c r="H39" i="30" a="1"/>
  <c r="I183" i="30" a="1"/>
  <c r="D178" i="30" a="1"/>
  <c r="H187" i="30" a="1"/>
  <c r="I19" i="30" a="1"/>
  <c r="H70" i="30" a="1"/>
  <c r="D78" i="30" a="1"/>
  <c r="D160" i="30" a="1"/>
  <c r="H65" i="30" a="1"/>
  <c r="G207" i="30" a="1"/>
  <c r="I21" i="30" a="1"/>
  <c r="D107" i="30" a="1"/>
  <c r="D110" i="30" a="1"/>
  <c r="M187" i="30" a="1"/>
  <c r="D98" i="30" a="1"/>
  <c r="G193" i="30" a="1"/>
  <c r="G3" i="30" a="1"/>
  <c r="I235" i="30" a="1"/>
  <c r="D7" i="30" a="1"/>
  <c r="D251" i="30" a="1"/>
  <c r="D266" i="30" a="1"/>
  <c r="H38" i="30" a="1"/>
  <c r="D206" i="30" a="1"/>
  <c r="H25" i="30" a="1"/>
  <c r="C255" i="30" a="1"/>
  <c r="C187" i="30" a="1"/>
  <c r="E185" i="30" a="1"/>
  <c r="D38" i="30" a="1"/>
  <c r="D79" i="30" a="1"/>
  <c r="C269" i="30" a="1"/>
  <c r="D62" i="30" a="1"/>
  <c r="I223" i="30" a="1"/>
  <c r="H240" i="30" a="1"/>
  <c r="E37" i="30" a="1"/>
  <c r="D56" i="30" a="1"/>
  <c r="H10" i="30" a="1"/>
  <c r="D212" i="30" a="1"/>
  <c r="I89" i="30" a="1"/>
  <c r="C93" i="30" a="1"/>
  <c r="F246" i="30" a="1"/>
  <c r="D255" i="30" a="1"/>
  <c r="F260" i="30" a="1"/>
  <c r="D227" i="30" a="1"/>
  <c r="H117" i="30" a="1"/>
  <c r="F84" i="30" a="1"/>
  <c r="H84" i="30" a="1"/>
  <c r="M119" i="30" a="1"/>
  <c r="I73" i="30" a="1"/>
  <c r="G165" i="30" a="1"/>
  <c r="H52" i="30" a="1"/>
  <c r="E131" i="30" a="1"/>
  <c r="D158" i="30" a="1"/>
  <c r="G99" i="30" a="1"/>
  <c r="M79" i="30" a="1"/>
  <c r="E77" i="30" a="1"/>
  <c r="G153" i="30" a="1"/>
  <c r="D133" i="30" a="1"/>
  <c r="D246" i="30" a="1"/>
  <c r="H145" i="30" a="1"/>
  <c r="D187" i="30" a="1"/>
  <c r="D172" i="30" a="1"/>
  <c r="E159" i="30" a="1"/>
  <c r="D116" i="30" a="1"/>
  <c r="M65" i="30" a="1"/>
  <c r="M173" i="30" a="1"/>
  <c r="G85" i="30" a="1"/>
  <c r="C215" i="30" a="1"/>
  <c r="H254" i="30" a="1"/>
  <c r="H178" i="30" a="1"/>
  <c r="F124" i="30" a="1"/>
  <c r="H164" i="30" a="1"/>
  <c r="C39" i="30" a="1"/>
  <c r="H53" i="30" a="1"/>
  <c r="C173" i="30" a="1"/>
  <c r="D214" i="30" a="1"/>
  <c r="H91" i="30" a="1"/>
  <c r="I249" i="30" a="1"/>
  <c r="I251" i="30" a="1"/>
  <c r="I75" i="30" a="1"/>
  <c r="D260" i="30" a="1"/>
  <c r="H185" i="30" a="1"/>
  <c r="C79" i="30" a="1"/>
  <c r="C161" i="30" a="1"/>
  <c r="C133" i="30" a="1"/>
  <c r="D44" i="30" a="1"/>
  <c r="H133" i="30" a="1"/>
  <c r="D39" i="30" a="1"/>
  <c r="D49" i="30" a="1"/>
  <c r="C241" i="30" a="1"/>
  <c r="D53" i="30" a="1"/>
  <c r="D64" i="30" a="1"/>
  <c r="H131" i="30" a="1"/>
  <c r="D269" i="30" a="1"/>
  <c r="M93" i="30" a="1"/>
  <c r="E239" i="30" a="1"/>
  <c r="D238" i="30" a="1"/>
  <c r="H199" i="30" a="1"/>
  <c r="D50" i="30" a="1"/>
  <c r="M227" i="30" a="1"/>
  <c r="C11" i="30" a="1"/>
  <c r="E91" i="30" a="1"/>
  <c r="M241" i="30" a="1"/>
  <c r="D232" i="30" a="1"/>
  <c r="D8" i="30" a="1"/>
  <c r="D157" i="30" a="1"/>
  <c r="H119" i="30" a="1"/>
  <c r="D197" i="30" a="1"/>
  <c r="E51" i="30" a="1"/>
  <c r="D35" i="30" a="1"/>
  <c r="H44" i="30" a="1"/>
  <c r="I141" i="30" a="1"/>
  <c r="I49" i="30" a="1"/>
  <c r="F30" i="30" a="1"/>
  <c r="F56" i="30" a="1"/>
  <c r="H226" i="30" a="1"/>
  <c r="C25" i="30" a="1"/>
  <c r="I129" i="30" a="1"/>
  <c r="G179" i="30" a="1"/>
  <c r="D52" i="30" a="1"/>
  <c r="E267" i="30" a="1"/>
  <c r="D146" i="30" a="1"/>
  <c r="H124" i="30" a="1"/>
  <c r="F98" i="30" a="1"/>
  <c r="E253" i="30" a="1"/>
  <c r="G31" i="30" a="1"/>
  <c r="H232" i="30" a="1"/>
  <c r="I143" i="30" a="1"/>
  <c r="D30" i="30" a="1"/>
  <c r="F218" i="30" a="1"/>
  <c r="D106" i="30" a="1"/>
  <c r="D70" i="30" a="1"/>
  <c r="G233" i="30" a="1"/>
  <c r="D252" i="30" a="1"/>
  <c r="D147" i="30" a="1"/>
  <c r="D25" i="30" a="1"/>
  <c r="D10" i="30" a="1"/>
  <c r="D16" i="30" a="1"/>
  <c r="H159" i="30" a="1"/>
  <c r="H132" i="30" a="1"/>
  <c r="I237" i="30" a="1"/>
  <c r="H16" i="30" a="1"/>
  <c r="I87" i="30" a="1"/>
  <c r="H192" i="30" a="1"/>
  <c r="D76" i="30" a="1"/>
  <c r="D132" i="30" a="1"/>
  <c r="M39" i="30" a="1"/>
  <c r="E213" i="30" a="1"/>
  <c r="D265" i="30" a="1"/>
  <c r="I35" i="30" a="1"/>
  <c r="D170" i="30" a="1"/>
  <c r="D211" i="30" a="1"/>
  <c r="I157" i="30" a="1"/>
  <c r="H51" i="30" a="1"/>
  <c r="I263" i="30" a="1"/>
  <c r="D2" i="30" a="1"/>
  <c r="M53" i="30" a="1"/>
  <c r="H206" i="30" a="1"/>
  <c r="E105" i="30" a="1"/>
  <c r="M215" i="30" a="1"/>
  <c r="H161" i="30" a="1"/>
  <c r="H79" i="30" a="1"/>
  <c r="D130" i="30" a="1"/>
  <c r="H239" i="30" a="1"/>
  <c r="H227" i="30" a="1"/>
  <c r="E225" i="30" a="1"/>
  <c r="E171" i="30" a="1"/>
  <c r="C119" i="30" a="1"/>
  <c r="D104" i="30" a="1"/>
  <c r="H118" i="30" a="1"/>
  <c r="H24" i="30" a="1"/>
  <c r="H105" i="30" a="1"/>
  <c r="M133" i="30" a="1"/>
  <c r="I181" i="30" a="1"/>
  <c r="I221" i="30" a="1"/>
  <c r="H77" i="30" a="1"/>
  <c r="D93" i="30" a="1"/>
  <c r="D218" i="30" a="1"/>
  <c r="C65" i="30" a="1"/>
  <c r="D143" i="30" a="1"/>
  <c r="F164" i="30" a="1"/>
  <c r="H186" i="30" a="1"/>
  <c r="F44" i="30" a="1"/>
  <c r="H152" i="30" a="1"/>
  <c r="D65" i="30" a="1"/>
  <c r="G261" i="30" a="1"/>
  <c r="D198" i="30" a="1"/>
  <c r="G57" i="30" a="1"/>
  <c r="C107" i="30" a="1"/>
  <c r="M255" i="30" a="1"/>
  <c r="I265" i="30" a="1"/>
  <c r="F70" i="30" a="1"/>
  <c r="M25" i="30" a="1"/>
  <c r="D192" i="30" a="1"/>
  <c r="D226" i="30" a="1"/>
  <c r="H268" i="30" a="1"/>
  <c r="D186" i="30" a="1"/>
  <c r="C201" i="30" a="1"/>
  <c r="D201" i="30" a="1"/>
  <c r="F138" i="30" a="1"/>
  <c r="G219" i="30" a="1"/>
  <c r="H138" i="30" a="1"/>
  <c r="H253" i="30" a="1"/>
  <c r="M11" i="30" a="1"/>
  <c r="D36" i="30" a="1"/>
  <c r="I115" i="30" a="1"/>
  <c r="D169" i="30" a="1"/>
  <c r="D22" i="30" a="1"/>
  <c r="E9" i="30" a="1"/>
  <c r="G125" i="30" a="1"/>
  <c r="D268" i="30" a="1"/>
  <c r="I59" i="30" a="1"/>
  <c r="D118" i="30" a="1"/>
  <c r="D24" i="30" a="1"/>
  <c r="H160" i="30" a="1"/>
  <c r="G71" i="30" a="1"/>
  <c r="M147" i="30" a="1"/>
  <c r="H147" i="30" a="1"/>
  <c r="D103" i="30" a="1"/>
  <c r="H260" i="30" a="1"/>
  <c r="H11" i="30" a="1"/>
  <c r="H171" i="30" a="1"/>
  <c r="D152" i="30" a="1"/>
  <c r="F152" i="30" a="1"/>
  <c r="D173" i="30" a="1"/>
  <c r="E117" i="30" a="1"/>
  <c r="H30" i="30" a="1"/>
  <c r="H214" i="30" a="1"/>
  <c r="F2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E9" i="9" a="1"/>
  <c r="C227" i="9" a="1"/>
  <c r="H107" i="9" a="1"/>
  <c r="D53" i="9" a="1"/>
  <c r="M107" i="9" a="1"/>
  <c r="D144" i="9" a="1"/>
  <c r="C25" i="9" a="1"/>
  <c r="E145" i="9" a="1"/>
  <c r="H38" i="9" a="1"/>
  <c r="F246" i="9" a="1"/>
  <c r="C255" i="9" a="1"/>
  <c r="G261" i="9" a="1"/>
  <c r="D146" i="9" a="1"/>
  <c r="M201" i="9" a="1"/>
  <c r="D215" i="9" a="1"/>
  <c r="G153" i="9" a="1"/>
  <c r="F44" i="9" a="1"/>
  <c r="D214" i="9" a="1"/>
  <c r="H16" i="9" a="1"/>
  <c r="M25" i="9" a="1"/>
  <c r="D118" i="9" a="1"/>
  <c r="D25" i="9" a="1"/>
  <c r="F178" i="9" a="1"/>
  <c r="D107" i="9" a="1"/>
  <c r="M227" i="9" a="1"/>
  <c r="D161" i="9" a="1"/>
  <c r="G45" i="9" a="1"/>
  <c r="D266" i="9" a="1"/>
  <c r="G193" i="9" a="1"/>
  <c r="D184" i="9" a="1"/>
  <c r="H201" i="9" a="1"/>
  <c r="H119" i="9" a="1"/>
  <c r="D130" i="9" a="1"/>
  <c r="C93" i="9" a="1"/>
  <c r="G31" i="9" a="1"/>
  <c r="D79" i="9" a="1"/>
  <c r="E37" i="9" a="1"/>
  <c r="D200" i="9" a="1"/>
  <c r="D36" i="9" a="1"/>
  <c r="D90" i="9" a="1"/>
  <c r="H39" i="9" a="1"/>
  <c r="H161" i="9" a="1"/>
  <c r="G71" i="9" a="1"/>
  <c r="M65" i="9" a="1"/>
  <c r="M119" i="9" a="1"/>
  <c r="F98" i="9" a="1"/>
  <c r="E239" i="9" a="1"/>
  <c r="D119" i="9" a="1"/>
  <c r="F164" i="9" a="1"/>
  <c r="D173" i="9" a="1"/>
  <c r="H173" i="9" a="1"/>
  <c r="D269" i="9" a="1"/>
  <c r="D170" i="9" a="1"/>
  <c r="D64" i="9" a="1"/>
  <c r="M79" i="9" a="1"/>
  <c r="M93" i="9" a="1"/>
  <c r="D76" i="9" a="1"/>
  <c r="D61" i="9" a="1"/>
  <c r="C11" i="9" a="1"/>
  <c r="D211" i="9" a="1"/>
  <c r="M269" i="9" a="1"/>
  <c r="D49" i="9" a="1"/>
  <c r="D65" i="9" a="1"/>
  <c r="F260" i="9" a="1"/>
  <c r="E63" i="9" a="1"/>
  <c r="D147" i="9" a="1"/>
  <c r="C241" i="9" a="1"/>
  <c r="D132" i="9" a="1"/>
  <c r="C187" i="9" a="1"/>
  <c r="D116" i="9" a="1"/>
  <c r="E171" i="9" a="1"/>
  <c r="H24" i="9" a="1"/>
  <c r="H255" i="9" a="1"/>
  <c r="G125" i="9" a="1"/>
  <c r="D52" i="9" a="1"/>
  <c r="D11" i="9" a="1"/>
  <c r="D265" i="9" a="1"/>
  <c r="H11" i="9" a="1"/>
  <c r="C79" i="9" a="1"/>
  <c r="H227" i="9" a="1"/>
  <c r="H9" i="9" a="1"/>
  <c r="D103" i="9" a="1"/>
  <c r="C119" i="9" a="1"/>
  <c r="G99" i="9" a="1"/>
  <c r="G247" i="9" a="1"/>
  <c r="D115" i="9" a="1"/>
  <c r="D104" i="9" a="1"/>
  <c r="H269" i="9" a="1"/>
  <c r="E23" i="9" a="1"/>
  <c r="G17" i="9" a="1"/>
  <c r="C269" i="9" a="1"/>
  <c r="M39" i="9" a="1"/>
  <c r="M215" i="9" a="1"/>
  <c r="M187" i="9" a="1"/>
  <c r="H241" i="9" a="1"/>
  <c r="E185" i="9" a="1"/>
  <c r="H215" i="9" a="1"/>
  <c r="G165" i="9" a="1"/>
  <c r="D129" i="9" a="1"/>
  <c r="G233" i="9" a="1"/>
  <c r="C133" i="9" a="1"/>
  <c r="D50" i="9" a="1"/>
  <c r="D93" i="9" a="1"/>
  <c r="H10" i="9" a="1"/>
  <c r="D75" i="9" a="1"/>
  <c r="E225" i="9" a="1"/>
  <c r="H30" i="9" a="1"/>
  <c r="D157" i="9" a="1"/>
  <c r="F70" i="9" a="1"/>
  <c r="D255" i="9" a="1"/>
  <c r="D7" i="9" a="1"/>
  <c r="D78" i="9" a="1"/>
  <c r="D252" i="9" a="1"/>
  <c r="D227" i="9" a="1"/>
  <c r="F232" i="9" a="1"/>
  <c r="H133" i="9" a="1"/>
  <c r="F138" i="9" a="1"/>
  <c r="D92" i="9" a="1"/>
  <c r="D158" i="9" a="1"/>
  <c r="D143" i="9" a="1"/>
  <c r="D183" i="9" a="1"/>
  <c r="D8" i="9" a="1"/>
  <c r="G179" i="9" a="1"/>
  <c r="E131" i="9" a="1"/>
  <c r="D237" i="9" a="1"/>
  <c r="F218" i="9" a="1"/>
  <c r="M11" i="9" a="1"/>
  <c r="C65" i="9" a="1"/>
  <c r="M241" i="9" a="1"/>
  <c r="M161" i="9" a="1"/>
  <c r="C161" i="9" a="1"/>
  <c r="M133" i="9" a="1"/>
  <c r="H53" i="9" a="1"/>
  <c r="M53" i="9" a="1"/>
  <c r="D223" i="9" a="1"/>
  <c r="E105" i="9" a="1"/>
  <c r="D10" i="9" a="1"/>
  <c r="C107" i="9" a="1"/>
  <c r="H79" i="9" a="1"/>
  <c r="E117" i="9" a="1"/>
  <c r="C39" i="9" a="1"/>
  <c r="D21" i="9" a="1"/>
  <c r="E77" i="9" a="1"/>
  <c r="G219" i="9" a="1"/>
  <c r="H93" i="9" a="1"/>
  <c r="E159" i="9" a="1"/>
  <c r="I5" i="30" a="1"/>
  <c r="D39" i="9" a="1"/>
  <c r="D62" i="9" a="1"/>
  <c r="G207" i="9" a="1"/>
  <c r="M147" i="9" a="1"/>
  <c r="H2" i="9" a="1"/>
  <c r="C53" i="9" a="1"/>
  <c r="E91" i="9" a="1"/>
  <c r="D172" i="9" a="1"/>
  <c r="D186" i="9" a="1"/>
  <c r="D160" i="9" a="1"/>
  <c r="G85" i="9" a="1"/>
  <c r="F124" i="9" a="1"/>
  <c r="C173" i="9" a="1"/>
  <c r="D226" i="9" a="1"/>
  <c r="M173" i="9" a="1"/>
  <c r="E51" i="9" a="1"/>
  <c r="D238" i="9" a="1"/>
  <c r="D212" i="9" a="1"/>
  <c r="H65" i="9" a="1"/>
  <c r="D133" i="9" a="1"/>
  <c r="H147" i="9" a="1"/>
  <c r="D251" i="9" a="1"/>
  <c r="F152" i="9" a="1"/>
  <c r="H25" i="9" a="1"/>
  <c r="F192" i="9" a="1"/>
  <c r="C201" i="9" a="1"/>
  <c r="D254" i="9" a="1"/>
  <c r="G111" i="9" a="1"/>
  <c r="D169" i="9" a="1"/>
  <c r="D24" i="9" a="1"/>
  <c r="D35" i="9" a="1"/>
  <c r="G57" i="9" a="1"/>
  <c r="D240" i="9" a="1"/>
  <c r="D201" i="9" a="1"/>
  <c r="F206" i="9" a="1"/>
  <c r="E267" i="9" a="1"/>
  <c r="D106" i="9" a="1"/>
  <c r="C215" i="9" a="1"/>
  <c r="F84" i="9" a="1"/>
  <c r="D38" i="9" a="1"/>
  <c r="E253" i="9" a="1"/>
  <c r="F56" i="9" a="1"/>
  <c r="D268" i="9" a="1"/>
  <c r="D187" i="9" a="1"/>
  <c r="D198" i="9" a="1"/>
  <c r="D197" i="9" a="1"/>
  <c r="D89" i="9" a="1"/>
  <c r="D241" i="9" a="1"/>
  <c r="F110" i="9" a="1"/>
  <c r="H187" i="9" a="1"/>
  <c r="G139" i="9" a="1"/>
  <c r="G3" i="9" a="1"/>
  <c r="D22" i="9" a="1"/>
  <c r="D224" i="9" a="1"/>
  <c r="M255" i="9" a="1"/>
  <c r="E199" i="9" a="1"/>
  <c r="C147" i="9" a="1"/>
  <c r="E213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4" i="9" a="1"/>
  <c r="H105" i="9" a="1"/>
  <c r="H145" i="9" a="1"/>
  <c r="H253" i="9" a="1"/>
  <c r="H267" i="9" a="1"/>
  <c r="H185" i="9" a="1"/>
  <c r="H63" i="9" a="1"/>
  <c r="H239" i="9" a="1"/>
  <c r="H91" i="9" a="1"/>
  <c r="D32" i="9" a="1"/>
  <c r="H199" i="9" a="1"/>
  <c r="H213" i="9" a="1"/>
  <c r="H131" i="9" a="1"/>
  <c r="I33" i="9" a="1"/>
  <c r="D18" i="9" a="1"/>
  <c r="H225" i="9" a="1"/>
  <c r="H117" i="9" a="1"/>
  <c r="H23" i="9" a="1"/>
  <c r="I19" i="9" a="1"/>
  <c r="H51" i="9" a="1"/>
  <c r="H77" i="9" a="1"/>
  <c r="H159" i="9" a="1"/>
  <c r="H171" i="9" a="1"/>
  <c r="H37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D34" i="9" a="1"/>
  <c r="D48" i="9" a="1"/>
  <c r="D74" i="9" a="1"/>
  <c r="D60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0" i="9" l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U17" i="15" s="1"/>
  <c r="D18" i="15"/>
  <c r="U18" i="15" s="1"/>
  <c r="D19" i="15"/>
  <c r="U19" i="15" s="1"/>
  <c r="D20" i="15"/>
  <c r="U20" i="15" s="1"/>
  <c r="D21" i="15"/>
  <c r="U21" i="15" s="1"/>
  <c r="D22" i="15"/>
  <c r="D23" i="15"/>
  <c r="D24" i="15"/>
  <c r="U24" i="15" s="1"/>
  <c r="D25" i="15"/>
  <c r="U25" i="15" s="1"/>
  <c r="D26" i="15"/>
  <c r="D27" i="15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16" i="9" a="1"/>
  <c r="F30" i="9" a="1"/>
  <c r="U27" i="15" l="1"/>
  <c r="L11" i="15"/>
  <c r="U14" i="15"/>
  <c r="L30" i="15"/>
  <c r="L18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78" i="9" a="1"/>
  <c r="H132" i="9" a="1"/>
  <c r="H268" i="9" a="1"/>
  <c r="H64" i="9" a="1"/>
  <c r="H240" i="9" a="1"/>
  <c r="H52" i="9" a="1"/>
  <c r="H160" i="9" a="1"/>
  <c r="H200" i="9" a="1"/>
  <c r="H118" i="9" a="1"/>
  <c r="H254" i="9" a="1"/>
  <c r="H214" i="9" a="1"/>
  <c r="H92" i="9" a="1"/>
  <c r="H172" i="9" a="1"/>
  <c r="H106" i="9" a="1"/>
  <c r="H226" i="9" a="1"/>
  <c r="H146" i="9" a="1"/>
  <c r="H18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 s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126" i="9" a="1"/>
  <c r="D58" i="9" a="1"/>
  <c r="I101" i="9" a="1"/>
  <c r="I263" i="9" a="1"/>
  <c r="I237" i="9" a="1"/>
  <c r="I75" i="9" a="1"/>
  <c r="I221" i="9" a="1"/>
  <c r="I211" i="9" a="1"/>
  <c r="I195" i="9" a="1"/>
  <c r="I21" i="9" a="1"/>
  <c r="I47" i="9" a="1"/>
  <c r="I115" i="9" a="1"/>
  <c r="I127" i="9" a="1"/>
  <c r="I169" i="9" a="1"/>
  <c r="I59" i="9" a="1"/>
  <c r="I129" i="9" a="1"/>
  <c r="I181" i="9" a="1"/>
  <c r="I73" i="9" a="1"/>
  <c r="I223" i="9" a="1"/>
  <c r="D46" i="9" a="1"/>
  <c r="I7" i="9" a="1"/>
  <c r="I251" i="9" a="1"/>
  <c r="I89" i="9" a="1"/>
  <c r="D72" i="9" a="1"/>
  <c r="I183" i="9" a="1"/>
  <c r="I103" i="9" a="1"/>
  <c r="I141" i="9" a="1"/>
  <c r="I209" i="9" a="1"/>
  <c r="I157" i="9" a="1"/>
  <c r="I249" i="9" a="1"/>
  <c r="I61" i="9" a="1"/>
  <c r="I87" i="9" a="1"/>
  <c r="I197" i="9" a="1"/>
  <c r="I235" i="9" a="1"/>
  <c r="I143" i="9" a="1"/>
  <c r="I265" i="9" a="1"/>
  <c r="I167" i="9" a="1"/>
  <c r="I35" i="9" a="1"/>
  <c r="I113" i="9" a="1"/>
  <c r="I49" i="9" a="1"/>
  <c r="I155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56" i="9" a="1"/>
  <c r="D164" i="9" a="1"/>
  <c r="D16" i="9" a="1"/>
  <c r="D70" i="9" a="1"/>
  <c r="H246" i="9" a="1"/>
  <c r="H110" i="9" a="1"/>
  <c r="D192" i="9" a="1"/>
  <c r="D124" i="9" a="1"/>
  <c r="D232" i="9" a="1"/>
  <c r="H164" i="9" a="1"/>
  <c r="D30" i="9" a="1"/>
  <c r="D152" i="9" a="1"/>
  <c r="D218" i="9" a="1"/>
  <c r="D138" i="9" a="1"/>
  <c r="D206" i="9" a="1"/>
  <c r="H192" i="9" a="1"/>
  <c r="D84" i="9" a="1"/>
  <c r="D44" i="9" a="1"/>
  <c r="D98" i="9" a="1"/>
  <c r="H206" i="9" a="1"/>
  <c r="H152" i="9" a="1"/>
  <c r="H232" i="9" a="1"/>
  <c r="D110" i="9" a="1"/>
  <c r="D260" i="9" a="1"/>
  <c r="H138" i="9" a="1"/>
  <c r="H260" i="9" a="1"/>
  <c r="H44" i="9" a="1"/>
  <c r="D178" i="9" a="1"/>
  <c r="H98" i="9" a="1"/>
  <c r="H56" i="9" a="1"/>
  <c r="H218" i="9" a="1"/>
  <c r="H178" i="9" a="1"/>
  <c r="D246" i="9" a="1"/>
  <c r="H84" i="9" a="1"/>
  <c r="H124" i="9" a="1"/>
  <c r="H70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<sst xmlns="http://schemas.openxmlformats.org/spreadsheetml/2006/main" count="4525" uniqueCount="2623">
  <si>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</si>
  <si>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</si>
  <si>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</si>
  <si>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</si>
  <si>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</si>
  <si>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</si>
  <si>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</si>
  <si>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</si>
  <si>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</si>
  <si>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</si>
  <si>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</si>
  <si>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</si>
  <si>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</si>
  <si>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</si>
  <si>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</si>
  <si>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</si>
  <si>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</si>
  <si>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</si>
  <si>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</si>
  <si>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</si>
  <si>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</si>
  <si>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</si>
  <si>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</si>
  <si>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</si>
  <si>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</si>
  <si>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</si>
  <si>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</si>
  <si>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</si>
  <si>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</si>
  <si>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</si>
  <si>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</si>
  <si>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</si>
  <si>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</si>
  <si>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</si>
  <si>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</si>
  <si>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</si>
  <si>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</si>
  <si>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</si>
  <si>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</si>
  <si>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</si>
  <si>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</si>
  <si>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</si>
  <si>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</si>
  <si>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</si>
  <si>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</si>
  <si>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</si>
  <si>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</si>
  <si>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</si>
  <si>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</si>
  <si>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</si>
  <si>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</si>
  <si>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</si>
  <si>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</si>
  <si>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</si>
  <si>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</si>
  <si>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</si>
  <si>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</si>
  <si>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</si>
  <si>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</si>
  <si>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</si>
  <si>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</si>
  <si>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</si>
  <si>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</si>
  <si>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</si>
  <si>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</si>
  <si>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</si>
  <si>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</si>
  <si>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</si>
  <si>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</si>
  <si>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</si>
  <si>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</si>
  <si>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</si>
  <si>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</si>
  <si>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</si>
  <si>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</si>
  <si>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</si>
  <si>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</si>
  <si>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</si>
  <si>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</si>
  <si>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</si>
  <si>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</si>
  <si>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</si>
  <si>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</si>
  <si>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</si>
  <si>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</si>
  <si>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</si>
  <si>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</si>
  <si>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</si>
  <si>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</si>
  <si>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</si>
  <si>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</si>
  <si>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</si>
  <si>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</si>
  <si>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</si>
  <si>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</si>
  <si>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</si>
  <si>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</si>
  <si>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</si>
  <si>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</si>
  <si>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</si>
  <si>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</si>
  <si>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</si>
  <si>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</si>
  <si>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</si>
  <si>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</si>
  <si>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</si>
  <si>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</si>
  <si>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</si>
  <si>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</si>
  <si>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</si>
  <si>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</si>
  <si>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</si>
  <si>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</si>
  <si>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</si>
  <si>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</si>
  <si>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</si>
  <si>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</si>
  <si>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</si>
  <si>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</si>
  <si>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</si>
  <si>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</si>
  <si>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</si>
  <si>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</si>
  <si>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</si>
  <si>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</si>
  <si>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</si>
  <si>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</si>
  <si>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</si>
  <si>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</si>
  <si>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</si>
  <si>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</si>
  <si>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</si>
  <si>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</si>
  <si>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</si>
  <si>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</si>
  <si>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</si>
  <si>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</si>
  <si>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</si>
  <si>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</si>
  <si>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</si>
  <si>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</si>
  <si>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</si>
  <si>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</si>
  <si>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</si>
  <si>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</si>
  <si>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</si>
  <si>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</si>
  <si>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</si>
  <si>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</si>
  <si>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</si>
  <si>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</si>
  <si>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</si>
  <si>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</si>
  <si>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</si>
  <si>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</si>
  <si>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</si>
  <si>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</si>
  <si>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</si>
  <si>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</si>
  <si>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</si>
  <si>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</si>
  <si>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</si>
  <si>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</si>
  <si>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</si>
  <si>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</si>
  <si>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</si>
  <si>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</si>
  <si>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</si>
  <si>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</si>
  <si>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</si>
  <si>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</si>
  <si>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</si>
  <si>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</si>
  <si>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</si>
  <si>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</si>
  <si>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</si>
  <si>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</si>
  <si>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</si>
  <si>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</si>
  <si>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</si>
  <si>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</si>
  <si>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</si>
  <si>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</si>
  <si>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</si>
  <si>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</si>
  <si>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</si>
  <si>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</si>
  <si>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</si>
  <si>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</si>
  <si>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</si>
  <si>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</si>
  <si>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</si>
  <si>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</si>
  <si>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</si>
  <si>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</si>
  <si>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</si>
  <si>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</si>
  <si>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</si>
  <si>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</si>
  <si>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</si>
  <si>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</si>
  <si>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</si>
  <si>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</si>
  <si>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</si>
  <si>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</si>
  <si>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</si>
  <si>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</si>
  <si>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</si>
  <si>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</si>
  <si>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</si>
  <si>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</si>
  <si>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</si>
  <si>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</si>
  <si>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</si>
  <si>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</si>
  <si>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</si>
  <si>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</si>
  <si>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</si>
  <si>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</si>
  <si>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</si>
  <si>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</si>
  <si>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</si>
  <si>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</si>
  <si>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</si>
  <si>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</si>
  <si>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</si>
  <si>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</si>
  <si>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</si>
  <si>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</si>
  <si>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</si>
  <si>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</si>
  <si>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</si>
  <si>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</si>
  <si>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</si>
  <si>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</si>
  <si>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</si>
  <si>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</si>
  <si>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</si>
  <si>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</si>
  <si>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</si>
  <si>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</si>
  <si>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</si>
  <si>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</si>
  <si>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</si>
  <si>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</si>
  <si>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</si>
  <si>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</si>
  <si>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</si>
  <si>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</si>
  <si>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</si>
  <si>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</si>
  <si>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</si>
  <si>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</si>
  <si>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</si>
  <si>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</si>
  <si>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</si>
  <si>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</si>
  <si>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</si>
  <si>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</si>
  <si>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</si>
  <si>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</si>
  <si>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</si>
  <si>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</si>
  <si>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</si>
  <si>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</si>
  <si>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</si>
  <si>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</si>
  <si>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</si>
  <si>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</si>
  <si>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</si>
  <si>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</si>
  <si>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</si>
  <si>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</si>
  <si>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</si>
  <si>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</si>
  <si>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</si>
  <si>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</si>
  <si>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</si>
  <si>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</si>
  <si>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</si>
  <si>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</si>
  <si>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</si>
  <si>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</si>
  <si>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</si>
  <si>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</si>
  <si>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</si>
  <si>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</si>
  <si>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</si>
  <si>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</si>
  <si>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</si>
  <si>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</si>
  <si>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</si>
  <si>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</si>
  <si>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</si>
  <si>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</si>
  <si>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</si>
  <si>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</si>
  <si>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</si>
  <si>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</si>
  <si>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</si>
  <si>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</si>
  <si>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</si>
  <si>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</si>
  <si>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</si>
  <si>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</si>
  <si>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</si>
  <si>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</si>
  <si>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</si>
  <si>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</si>
  <si>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</si>
  <si>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</si>
  <si>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</si>
  <si>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</si>
  <si>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</si>
  <si>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</si>
  <si>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</si>
  <si>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</si>
  <si>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</si>
  <si>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</si>
  <si>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</si>
  <si>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</si>
  <si>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</si>
  <si>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</si>
  <si>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</si>
  <si>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</si>
  <si>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</si>
  <si>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</si>
  <si>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</si>
  <si>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</si>
  <si>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</si>
  <si>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</si>
  <si>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</si>
  <si>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</si>
  <si>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</si>
  <si>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</si>
  <si>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</si>
  <si>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</si>
  <si>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</si>
  <si>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</si>
  <si>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</si>
  <si>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</si>
  <si>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</si>
  <si>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</si>
  <si>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</si>
  <si>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</si>
  <si>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</si>
  <si>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</si>
  <si>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</si>
  <si>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</si>
  <si>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</si>
  <si>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</si>
  <si>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</si>
  <si>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</si>
  <si>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</si>
  <si>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</si>
  <si>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</si>
  <si>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</si>
  <si>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</si>
  <si>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</si>
  <si>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</si>
  <si>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</si>
  <si>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</si>
  <si>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</si>
  <si>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</si>
  <si>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</si>
  <si>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</si>
  <si>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</si>
  <si>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</si>
  <si>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</si>
  <si>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</si>
  <si>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</si>
  <si>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</si>
  <si>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</si>
  <si>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</si>
  <si>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</si>
  <si>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</si>
  <si>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</si>
  <si>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</si>
  <si>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</si>
  <si>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</si>
  <si>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</si>
  <si>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</si>
  <si>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</si>
  <si>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</si>
  <si>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</si>
  <si>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</si>
  <si>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</si>
  <si>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</si>
  <si>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</si>
  <si>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</si>
  <si>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</si>
  <si>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</si>
  <si>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</si>
  <si>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</si>
  <si>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</si>
  <si>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</si>
  <si>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</si>
  <si>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</si>
  <si>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</si>
  <si>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</si>
  <si>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</si>
  <si>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</si>
  <si>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</si>
  <si>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</si>
  <si>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</si>
  <si>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</si>
  <si>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</si>
  <si>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</si>
  <si>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</si>
  <si>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</si>
  <si>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</si>
  <si>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</si>
  <si>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</si>
  <si>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</si>
  <si>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</si>
  <si>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</si>
  <si>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</si>
  <si>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</si>
  <si>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</si>
  <si>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</si>
  <si>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</si>
  <si>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</si>
  <si>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</si>
  <si>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</si>
  <si>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</si>
  <si>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</si>
  <si>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</si>
  <si>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</si>
  <si>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</si>
  <si>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</si>
  <si>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</si>
  <si>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</si>
  <si>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</si>
  <si>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</si>
  <si>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</si>
  <si>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</si>
  <si>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</si>
  <si>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</si>
  <si>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</si>
  <si>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</si>
  <si>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</si>
  <si>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</si>
  <si>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</si>
  <si>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</si>
  <si>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</si>
  <si>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</si>
  <si>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</si>
  <si>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</si>
  <si>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</si>
  <si>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</si>
  <si>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</si>
  <si>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</si>
  <si>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</si>
  <si>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</si>
  <si>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</si>
  <si>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</si>
  <si>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</si>
  <si>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</si>
  <si>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</si>
  <si>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</si>
  <si>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</si>
  <si>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</si>
  <si>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</si>
  <si>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</si>
  <si>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</si>
  <si>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</si>
  <si>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</si>
  <si>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</si>
  <si>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</si>
  <si>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</si>
  <si>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</si>
  <si>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</si>
  <si>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</si>
  <si>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</si>
  <si>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</si>
  <si>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</si>
  <si>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</si>
  <si>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</si>
  <si>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</si>
  <si>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</si>
  <si>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</si>
  <si>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</si>
  <si>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</si>
  <si>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</si>
  <si>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</si>
  <si>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</si>
  <si>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</si>
  <si>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</si>
  <si>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</si>
  <si>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</si>
  <si>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</si>
  <si>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</si>
  <si>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</si>
  <si>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</si>
  <si>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</si>
  <si>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</si>
  <si>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</si>
  <si>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</si>
  <si>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</si>
  <si>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</si>
  <si>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</si>
  <si>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</si>
  <si>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</si>
  <si>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</si>
  <si>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</si>
  <si>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</si>
  <si>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</si>
  <si>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</si>
  <si>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</si>
  <si>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</si>
  <si>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</si>
  <si>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</si>
  <si>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</si>
  <si>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</si>
  <si>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</si>
  <si>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</si>
  <si>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</si>
  <si>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</si>
  <si>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</si>
  <si>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</si>
  <si>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</si>
  <si>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</si>
  <si>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</si>
  <si>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</si>
  <si>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</si>
  <si>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</si>
  <si>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</si>
  <si>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</si>
  <si>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</si>
  <si>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</si>
  <si>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</si>
  <si>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</si>
  <si>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</si>
  <si>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</si>
  <si>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</si>
  <si>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</si>
  <si>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</si>
  <si>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</si>
  <si>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</si>
  <si>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</si>
  <si>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</si>
  <si>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</si>
  <si>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</si>
  <si>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</si>
  <si>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</si>
  <si>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</si>
  <si>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</si>
  <si>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</si>
  <si>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</si>
  <si>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</si>
  <si>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</si>
  <si>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</si>
  <si>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</si>
  <si>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</si>
  <si>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</si>
  <si>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</si>
  <si>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</si>
  <si>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</si>
  <si>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</si>
  <si>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</si>
  <si>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</si>
  <si>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</si>
  <si>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</si>
  <si>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</si>
  <si>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</si>
  <si>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</si>
  <si>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</si>
  <si>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</si>
  <si>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</si>
  <si>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</si>
  <si>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</si>
  <si>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</si>
  <si>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</si>
  <si>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</si>
  <si>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</si>
  <si>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</si>
  <si>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</si>
  <si>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</si>
  <si>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</si>
  <si>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</si>
  <si>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</si>
  <si>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</si>
  <si>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</si>
  <si>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</si>
  <si>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</si>
  <si>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</si>
  <si>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</si>
  <si>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</si>
  <si>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</si>
  <si>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</si>
  <si>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</si>
  <si>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</si>
  <si>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</si>
  <si>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</si>
  <si>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</si>
  <si>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</si>
  <si>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</si>
  <si>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</si>
  <si>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</si>
  <si>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</si>
  <si>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</si>
  <si>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</si>
  <si>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</si>
  <si>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</si>
  <si>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</si>
  <si>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</si>
  <si>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</si>
  <si>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</si>
  <si>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</si>
  <si>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</si>
  <si>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</si>
  <si>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</si>
  <si>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</si>
  <si>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</si>
  <si>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</si>
  <si>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</si>
  <si>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</si>
  <si>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</si>
  <si>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</si>
  <si>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</si>
  <si>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</si>
  <si>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</si>
  <si>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</si>
  <si>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</si>
  <si>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</si>
  <si>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</si>
  <si>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</si>
  <si>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</si>
  <si>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</si>
  <si>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</si>
  <si>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</si>
  <si>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</si>
  <si>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</si>
  <si>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</si>
  <si>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</si>
  <si>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</si>
  <si>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</si>
  <si>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</si>
  <si>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</si>
  <si>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</si>
  <si>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</si>
  <si>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</si>
  <si>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</si>
  <si>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</si>
  <si>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</si>
  <si>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</si>
  <si>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</si>
  <si>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</si>
  <si>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</si>
  <si>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</si>
  <si>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</si>
  <si>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</si>
  <si>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</si>
  <si>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</si>
  <si>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</si>
  <si>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</si>
  <si>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</si>
  <si>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</si>
  <si>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</si>
  <si>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</si>
  <si>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</si>
  <si>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</si>
  <si>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</si>
  <si>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</si>
  <si>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</si>
  <si>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</si>
  <si>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</si>
  <si>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</si>
  <si>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</si>
  <si>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</si>
  <si>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</si>
  <si>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</si>
  <si>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</si>
  <si>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</si>
  <si>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</si>
  <si>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</si>
  <si>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</si>
  <si>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</si>
  <si>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</si>
  <si>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</si>
  <si>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</si>
  <si>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</si>
  <si>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</si>
  <si>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</si>
  <si>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</si>
  <si>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</si>
  <si>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</si>
  <si>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</si>
  <si>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</si>
  <si>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</si>
  <si>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</si>
  <si>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</si>
  <si>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</si>
  <si>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</si>
  <si>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</si>
  <si>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</si>
  <si>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</si>
  <si>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</si>
  <si>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</si>
  <si>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</si>
  <si>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</si>
  <si>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</si>
  <si>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</si>
  <si>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</si>
  <si>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</si>
  <si>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</si>
  <si>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</si>
  <si>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</si>
  <si>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</si>
  <si>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</si>
  <si>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</si>
  <si>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</si>
  <si>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</si>
  <si>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</si>
  <si>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</si>
  <si>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</si>
  <si>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</si>
  <si>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</si>
  <si>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</si>
  <si>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</si>
  <si>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</si>
  <si>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</si>
  <si>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</si>
  <si>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</si>
  <si>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</si>
  <si>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</si>
  <si>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</si>
  <si>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</si>
  <si>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</si>
  <si>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</si>
  <si>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</si>
  <si>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</si>
  <si>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</si>
  <si>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</si>
  <si>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</si>
  <si>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</si>
  <si>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</si>
  <si>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</si>
  <si>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</si>
  <si>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</si>
  <si>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</si>
  <si>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</si>
  <si>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</si>
  <si>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</si>
  <si>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</si>
  <si>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</si>
  <si>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</si>
  <si>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</si>
  <si>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</si>
  <si>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</si>
  <si>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</si>
  <si>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</si>
  <si>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</si>
  <si>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</si>
  <si>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</si>
  <si>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</si>
  <si>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</si>
  <si>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</si>
  <si>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</si>
  <si>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</si>
  <si>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</si>
  <si>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</si>
  <si>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</si>
  <si>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</si>
  <si>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</si>
  <si>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</si>
  <si>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</si>
  <si>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</si>
  <si>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</si>
  <si>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</si>
  <si>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</si>
  <si>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</si>
  <si>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</si>
  <si>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</si>
  <si>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</si>
  <si>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</si>
  <si>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</si>
  <si>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</si>
  <si>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</si>
  <si>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</si>
  <si>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</si>
  <si>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</si>
  <si>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</si>
  <si>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</si>
  <si>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</si>
  <si>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</si>
  <si>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</si>
  <si>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</si>
  <si>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</si>
  <si>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</si>
  <si>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</si>
  <si>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</si>
  <si>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</si>
  <si>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</si>
  <si>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</si>
  <si>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</si>
  <si>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</si>
  <si>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</si>
  <si>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</si>
  <si>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</si>
  <si>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</si>
  <si>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</si>
  <si>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</si>
  <si>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</si>
  <si>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</si>
  <si>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</si>
  <si>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</si>
  <si>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</si>
  <si>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</si>
  <si>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</si>
  <si>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</si>
  <si>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</si>
  <si>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</si>
  <si>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</si>
  <si>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</si>
  <si>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</si>
  <si>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</si>
  <si>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</si>
  <si>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</si>
  <si>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</si>
  <si>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</si>
  <si>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</si>
  <si>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</si>
  <si>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</si>
  <si>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</si>
  <si>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</si>
  <si>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</si>
  <si>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</si>
  <si>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</si>
  <si>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</si>
  <si>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</si>
  <si>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</si>
  <si>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</si>
  <si>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</si>
  <si>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</si>
  <si>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</si>
  <si>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</si>
  <si>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</si>
  <si>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</si>
  <si>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</si>
  <si>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</si>
  <si>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</si>
  <si>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</si>
  <si>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</si>
  <si>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</si>
  <si>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</si>
  <si>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</si>
  <si>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</si>
  <si>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</si>
  <si>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</si>
  <si>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</si>
  <si>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</si>
  <si>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</si>
  <si>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</si>
  <si>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</si>
  <si>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</si>
  <si>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</si>
  <si>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</si>
  <si>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</si>
  <si>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</si>
  <si>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</si>
  <si>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</si>
  <si>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</si>
  <si>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</si>
  <si>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</si>
  <si>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</si>
  <si>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</si>
  <si>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</si>
  <si>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</si>
  <si>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</si>
  <si>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</si>
  <si>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</si>
  <si>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</si>
  <si>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</si>
  <si>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</si>
  <si>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</si>
  <si>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</si>
  <si>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</si>
  <si>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</si>
  <si>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</si>
  <si>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</si>
  <si>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</si>
  <si>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</si>
  <si>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</si>
  <si>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</si>
  <si>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</si>
  <si>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</si>
  <si>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</si>
  <si>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</si>
  <si>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</si>
  <si>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</si>
  <si>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</si>
  <si>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</si>
  <si>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</si>
  <si>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</si>
  <si>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</si>
  <si>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</si>
  <si>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</si>
  <si>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</si>
  <si>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</si>
  <si>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</si>
  <si>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</si>
  <si>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</si>
  <si>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</si>
  <si>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</si>
  <si>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</si>
  <si>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</si>
  <si>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</si>
  <si>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</si>
  <si>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</si>
  <si>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</si>
  <si>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</si>
  <si>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</si>
  <si>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</si>
  <si>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</si>
  <si>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</si>
  <si>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</si>
  <si>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</si>
  <si>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</si>
  <si>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</si>
  <si>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</si>
  <si>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</si>
  <si>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</si>
  <si>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</si>
  <si>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</si>
  <si>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</si>
  <si>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</si>
  <si>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</si>
  <si>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</si>
  <si>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</si>
  <si>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</si>
  <si>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</si>
  <si>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</si>
  <si>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</si>
  <si>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</si>
  <si>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</si>
  <si>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</si>
  <si>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</si>
  <si>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</si>
  <si>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</si>
  <si>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</si>
  <si>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</si>
  <si>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</si>
  <si>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</si>
  <si>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</si>
  <si>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</si>
  <si>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</si>
  <si>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</si>
  <si>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</si>
  <si>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</si>
  <si>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</si>
  <si>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</si>
  <si>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</si>
  <si>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</si>
  <si>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</si>
  <si>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</si>
  <si>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</si>
  <si>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</si>
  <si>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</si>
  <si>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</si>
  <si>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</si>
  <si>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</si>
  <si>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</si>
  <si>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</si>
  <si>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</si>
  <si>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</si>
  <si>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</si>
  <si>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</si>
  <si>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</si>
  <si>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</si>
  <si>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</si>
  <si>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</si>
  <si>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</si>
  <si>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</si>
  <si>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</si>
  <si>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</si>
  <si>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</si>
  <si>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</si>
  <si>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</si>
  <si>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</si>
  <si>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</si>
  <si>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</si>
  <si>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</si>
  <si>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</si>
  <si>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</si>
  <si>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</si>
  <si>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</si>
  <si>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</si>
  <si>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</si>
  <si>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</si>
  <si>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</si>
  <si>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</si>
  <si>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</si>
  <si>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</si>
  <si>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</si>
  <si>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</si>
  <si>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</si>
  <si>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</si>
  <si>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</si>
  <si>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</si>
  <si>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</si>
  <si>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</si>
  <si>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</si>
  <si>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</si>
  <si>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</si>
  <si>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</si>
  <si>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</si>
  <si>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</si>
  <si>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</si>
  <si>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</si>
  <si>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</si>
  <si>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</si>
  <si>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</si>
  <si>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</si>
  <si>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</si>
  <si>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</si>
  <si>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</si>
  <si>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</si>
  <si>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</si>
  <si>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</si>
  <si>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</si>
  <si>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</si>
  <si>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</si>
  <si>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</si>
  <si>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</si>
  <si>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</si>
  <si>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</si>
  <si>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</si>
  <si>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</si>
  <si>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</si>
  <si>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</si>
  <si>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</si>
  <si>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</si>
  <si>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</si>
  <si>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</si>
  <si>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</si>
  <si>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</si>
  <si>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</si>
  <si>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</si>
  <si>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</si>
  <si>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</si>
  <si>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</si>
  <si>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</si>
  <si>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</si>
  <si>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</si>
  <si>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</si>
  <si>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</si>
  <si>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</si>
  <si>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</si>
  <si>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</si>
  <si>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</si>
  <si>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</si>
  <si>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</si>
  <si>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</si>
  <si>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</si>
  <si>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</si>
  <si>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</si>
  <si>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</si>
  <si>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</si>
  <si>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</si>
  <si>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</si>
  <si>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</si>
  <si>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</si>
  <si>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</si>
  <si>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</si>
  <si>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</si>
  <si>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</si>
  <si>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</si>
  <si>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</si>
  <si>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</si>
  <si>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</si>
  <si>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</si>
  <si>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</si>
  <si>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</si>
  <si>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</si>
  <si>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</si>
  <si>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</si>
  <si>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</si>
  <si>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</si>
  <si>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</si>
  <si>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</si>
  <si>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</si>
  <si>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</si>
  <si>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</si>
  <si>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</si>
  <si>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</si>
  <si>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</si>
  <si>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</si>
  <si>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</si>
  <si>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</si>
  <si>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</si>
  <si>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</si>
  <si>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</si>
  <si>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</si>
  <si>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</si>
  <si>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</si>
  <si>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</si>
  <si>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</si>
  <si>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</si>
  <si>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</si>
  <si>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</si>
  <si>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</si>
  <si>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</si>
  <si>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</si>
  <si>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</si>
  <si>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</si>
  <si>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</si>
  <si>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</si>
  <si>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</si>
  <si>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</si>
  <si>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</si>
  <si>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</si>
  <si>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</si>
  <si>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</si>
  <si>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</si>
  <si>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</si>
  <si>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</si>
  <si>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</si>
  <si>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</si>
  <si>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</si>
  <si>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</si>
  <si>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</si>
  <si>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</si>
  <si>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</si>
  <si>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</si>
  <si>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</si>
  <si>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</si>
  <si>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</si>
  <si>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</si>
  <si>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</si>
  <si>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</si>
  <si>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</si>
  <si>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</si>
  <si>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</si>
  <si>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</si>
  <si>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</si>
  <si>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</si>
  <si>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</si>
  <si>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</si>
  <si>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</si>
  <si>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</si>
  <si>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</si>
  <si>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</si>
  <si>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</si>
  <si>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</si>
  <si>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</si>
  <si>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</si>
  <si>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</si>
  <si>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</si>
  <si>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</si>
  <si>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</si>
  <si>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</si>
  <si>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</si>
  <si>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</si>
  <si>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</si>
  <si>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</si>
  <si>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</si>
  <si>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</si>
  <si>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</si>
  <si>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</si>
  <si>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</si>
  <si>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</si>
  <si>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</si>
  <si>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</si>
  <si>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</si>
  <si>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</si>
  <si>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</si>
  <si>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</si>
  <si>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</si>
  <si>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</si>
  <si>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</si>
  <si>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</si>
  <si>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</si>
  <si>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</si>
  <si>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</si>
  <si>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</si>
  <si>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</si>
  <si>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</si>
  <si>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</si>
  <si>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</si>
  <si>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</si>
  <si>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</si>
  <si>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</si>
  <si>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</si>
  <si>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</si>
  <si>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</si>
  <si>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</si>
  <si>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</si>
  <si>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</si>
  <si>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</si>
  <si>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</si>
  <si>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</si>
  <si>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</si>
  <si>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</si>
  <si>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</si>
  <si>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</si>
  <si>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</si>
  <si>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</si>
  <si>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</si>
  <si>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</si>
  <si>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</si>
  <si>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</si>
  <si>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</si>
  <si>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</si>
  <si>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</si>
  <si>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</si>
  <si>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</si>
  <si>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</si>
  <si>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</si>
  <si>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</si>
  <si>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</si>
  <si>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</si>
  <si>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</si>
  <si>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</si>
  <si>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</si>
  <si>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</si>
  <si>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</si>
  <si>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</si>
  <si>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</si>
  <si>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</si>
  <si>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</si>
  <si>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</si>
  <si>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</si>
  <si>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</si>
  <si>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</si>
  <si>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</si>
  <si>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</si>
  <si>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</si>
  <si>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</si>
  <si>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</si>
  <si>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</si>
  <si>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</si>
  <si>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</si>
  <si>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</si>
  <si>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</si>
  <si>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</si>
  <si>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</si>
  <si>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</si>
  <si>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</si>
  <si>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</si>
  <si>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</si>
  <si>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</si>
  <si>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</si>
  <si>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</si>
  <si>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</si>
  <si>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</si>
  <si>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</si>
  <si>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</si>
  <si>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</si>
  <si>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</si>
  <si>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</si>
  <si>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</si>
  <si>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</si>
  <si>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</si>
  <si>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</si>
  <si>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</si>
  <si>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</si>
  <si>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</si>
  <si>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</si>
  <si>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</si>
  <si>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</si>
  <si>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</si>
  <si>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</si>
  <si>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</si>
  <si>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</si>
  <si>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</si>
  <si>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</si>
  <si>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</si>
  <si>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</si>
  <si>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</si>
  <si>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</si>
  <si>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</si>
  <si>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</si>
  <si>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</si>
  <si>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</si>
  <si>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</si>
  <si>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</si>
  <si>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</si>
  <si>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</si>
  <si>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</si>
  <si>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</si>
  <si>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</si>
  <si>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</si>
  <si>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</si>
  <si>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</si>
  <si>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</si>
  <si>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</si>
  <si>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</si>
  <si>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</si>
  <si>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</si>
  <si>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</si>
  <si>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</si>
  <si>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</si>
  <si>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</si>
  <si>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</si>
  <si>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</si>
  <si>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</si>
  <si>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</si>
  <si>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</si>
  <si>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</si>
  <si>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</si>
  <si>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</si>
  <si>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</si>
  <si>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</si>
  <si>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</si>
  <si>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</si>
  <si>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</si>
  <si>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</si>
  <si>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</si>
  <si>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</si>
  <si>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</si>
  <si>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</si>
  <si>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</si>
  <si>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</si>
  <si>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</si>
  <si>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</si>
  <si>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</si>
  <si>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</si>
  <si>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</si>
  <si>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</si>
  <si>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</si>
  <si>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</si>
  <si>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</si>
  <si>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</si>
  <si>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</si>
  <si>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</si>
  <si>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</si>
  <si>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</si>
  <si>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</si>
  <si>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</si>
  <si>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</si>
  <si>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</si>
  <si>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</si>
  <si>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</si>
  <si>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</si>
  <si>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</si>
  <si>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</si>
  <si>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</si>
  <si>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</si>
  <si>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</si>
  <si>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</si>
  <si>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</si>
  <si>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</si>
  <si>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</si>
  <si>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</si>
  <si>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</si>
  <si>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</si>
  <si>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</si>
  <si>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</si>
  <si>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</si>
  <si>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</si>
  <si>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</si>
  <si>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</si>
  <si>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</si>
  <si>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</si>
  <si>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</si>
  <si>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</si>
  <si>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</si>
  <si>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</si>
  <si>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</si>
  <si>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</si>
  <si>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</si>
  <si>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</si>
  <si>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</si>
  <si>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</si>
  <si>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</si>
  <si>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</si>
  <si>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</si>
  <si>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</si>
  <si>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</si>
  <si>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</si>
  <si>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</si>
  <si>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</si>
  <si>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</si>
  <si>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</si>
  <si>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</si>
  <si>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</si>
  <si>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</si>
  <si>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</si>
  <si>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</si>
  <si>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</si>
  <si>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</si>
  <si>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</si>
  <si>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</si>
  <si>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</si>
  <si>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</si>
  <si>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</si>
  <si>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</si>
  <si>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</si>
  <si>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</si>
  <si>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</si>
  <si>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</si>
  <si>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</si>
  <si>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</si>
  <si>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</si>
  <si>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</si>
  <si>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</si>
  <si>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</si>
  <si>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</si>
  <si>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</si>
  <si>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</si>
  <si>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</si>
  <si>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</si>
  <si>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</si>
  <si>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</si>
  <si>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</si>
  <si>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</si>
  <si>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</si>
  <si>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</si>
  <si>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</si>
  <si>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</si>
  <si>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</si>
  <si>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</si>
  <si>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</si>
  <si>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</si>
  <si>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</si>
  <si>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</si>
  <si>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</si>
  <si>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</si>
  <si>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</si>
  <si>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</si>
  <si>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</si>
  <si>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</si>
  <si>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</si>
  <si>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</si>
  <si>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</si>
  <si>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</si>
  <si>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</si>
  <si>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</si>
  <si>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</si>
  <si>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</si>
  <si>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</si>
  <si>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</si>
  <si>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</si>
  <si>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</si>
  <si>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</si>
  <si>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</si>
  <si>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</si>
  <si>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</si>
  <si>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</si>
  <si>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</si>
  <si>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</si>
  <si>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</si>
  <si>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</si>
  <si>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</si>
  <si>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</si>
  <si>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</si>
  <si>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</si>
  <si>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</si>
  <si>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</si>
  <si>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</si>
  <si>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</si>
  <si>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</si>
  <si>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</si>
  <si>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</si>
  <si>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</si>
  <si>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</si>
  <si>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</si>
  <si>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</si>
  <si>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</si>
  <si>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</si>
  <si>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</si>
  <si>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</si>
  <si>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</si>
  <si>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</si>
  <si>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</si>
  <si>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</si>
  <si>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</si>
  <si>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</si>
  <si>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</si>
  <si>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</si>
  <si>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</si>
  <si>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</si>
  <si>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</si>
  <si>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</si>
  <si>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</si>
  <si>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</si>
  <si>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</si>
  <si>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</si>
  <si>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</si>
  <si>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</si>
  <si>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</si>
  <si>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</si>
  <si>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</si>
  <si>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</si>
  <si>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</si>
  <si>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</si>
  <si>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</si>
  <si>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</si>
  <si>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</si>
  <si>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</si>
  <si>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</si>
  <si>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</si>
  <si>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</si>
  <si>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</si>
  <si>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</si>
  <si>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</si>
  <si>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</si>
  <si>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</si>
  <si>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</si>
  <si>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</si>
  <si>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</si>
  <si>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</si>
  <si>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</si>
  <si>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</si>
  <si>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</si>
  <si>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</si>
  <si>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</si>
  <si>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</si>
  <si>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</si>
  <si>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</si>
  <si>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</si>
  <si>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</si>
  <si>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</si>
  <si>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</si>
  <si>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</si>
  <si>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</si>
  <si>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</si>
  <si>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</si>
  <si>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</si>
  <si>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</si>
  <si>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</si>
  <si>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</si>
  <si>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</si>
  <si>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</si>
  <si>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</si>
  <si>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</si>
  <si>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</si>
  <si>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</si>
  <si>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</si>
  <si>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</si>
  <si>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</si>
  <si>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</si>
  <si>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</si>
  <si>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</si>
  <si>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</si>
  <si>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</si>
  <si>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</si>
  <si>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</si>
  <si>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</si>
  <si>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</si>
  <si>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</si>
  <si>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</si>
  <si>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</si>
  <si>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</si>
  <si>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</si>
  <si>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</si>
  <si>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</si>
  <si>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</si>
  <si>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</si>
  <si>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</si>
  <si>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</si>
  <si>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</si>
  <si>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</si>
  <si>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</si>
  <si>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</si>
  <si>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</si>
  <si>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</si>
  <si>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</si>
  <si>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</si>
  <si>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</si>
  <si>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</si>
  <si>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</si>
  <si>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</si>
  <si>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</si>
  <si>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</si>
  <si>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</si>
  <si>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</si>
  <si>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</si>
  <si>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</si>
  <si>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</si>
  <si>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</si>
  <si>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</si>
  <si>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</si>
  <si>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</si>
  <si>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</si>
  <si>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</si>
  <si>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</si>
  <si>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</si>
  <si>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</si>
  <si>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</si>
  <si>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</si>
  <si>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</si>
  <si>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</si>
  <si>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</si>
  <si>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</si>
  <si>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</si>
  <si>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</si>
  <si>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</si>
  <si>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</si>
  <si>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</si>
  <si>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</si>
  <si>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</si>
  <si>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</si>
  <si>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</si>
  <si>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</si>
  <si>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</si>
  <si>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</si>
  <si>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</si>
  <si>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</si>
  <si>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</si>
  <si>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</si>
  <si>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</si>
  <si>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</si>
  <si>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</si>
  <si>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</si>
  <si>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</si>
  <si>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</si>
  <si>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</si>
  <si>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</si>
  <si>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</si>
  <si>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</si>
  <si>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</si>
  <si>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</si>
  <si>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</si>
  <si>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</si>
  <si>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</si>
  <si>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</si>
  <si>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</si>
  <si>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</si>
  <si>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</si>
  <si>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</si>
  <si>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</si>
  <si>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</si>
  <si>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</si>
  <si>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</si>
  <si>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</si>
  <si>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</si>
  <si>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</si>
  <si>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</si>
  <si>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</si>
  <si>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</si>
  <si>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</si>
  <si>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</si>
  <si>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</si>
  <si>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</si>
  <si>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</si>
  <si>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</si>
  <si>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</si>
  <si>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</si>
  <si>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</si>
  <si>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</si>
  <si>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</si>
  <si>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</si>
  <si>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</si>
  <si>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</si>
  <si>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</si>
  <si>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</si>
  <si>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</si>
  <si>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</si>
  <si>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</si>
  <si>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</si>
  <si>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</si>
  <si>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</si>
  <si>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</si>
  <si>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</si>
  <si>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</si>
  <si>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</si>
  <si>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</si>
  <si>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</si>
  <si>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</si>
  <si>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</si>
  <si>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</si>
  <si>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</si>
  <si>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</si>
  <si>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</si>
  <si>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</si>
  <si>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</si>
  <si>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</si>
  <si>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</si>
  <si>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</si>
  <si>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</si>
  <si>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</si>
  <si>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</si>
  <si>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</si>
  <si>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</si>
  <si>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</si>
  <si>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</si>
  <si>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</si>
  <si>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</si>
  <si>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</si>
  <si>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</si>
  <si>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</si>
  <si>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</si>
  <si>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</si>
  <si>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</si>
  <si>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</si>
  <si>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</si>
  <si>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</si>
  <si>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</si>
  <si>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</si>
  <si>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</si>
  <si>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</si>
  <si>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</si>
  <si>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</si>
  <si>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</si>
  <si>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</si>
  <si>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</si>
  <si>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</si>
  <si>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</si>
  <si>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</si>
  <si>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</si>
  <si>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</si>
  <si>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</si>
  <si>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</si>
  <si>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</si>
  <si>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</si>
  <si>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</si>
  <si>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</si>
  <si>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</si>
  <si>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</si>
  <si>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</si>
  <si>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</si>
  <si>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</si>
  <si>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</si>
  <si>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</si>
  <si>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</si>
  <si>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</si>
  <si>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</si>
  <si>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</si>
  <si>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</si>
  <si>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</si>
  <si>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</si>
  <si>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</si>
  <si>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</si>
  <si>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</si>
  <si>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</si>
  <si>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</si>
  <si>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</si>
  <si>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</si>
  <si>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</si>
  <si>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</si>
  <si>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</si>
  <si>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</si>
  <si>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</si>
  <si>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</si>
  <si>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</si>
  <si>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</si>
  <si>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</si>
  <si>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</si>
  <si>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</si>
  <si>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</si>
  <si>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</si>
  <si>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</si>
  <si>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</si>
  <si>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</si>
  <si>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</si>
  <si>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</si>
  <si>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</si>
  <si>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</si>
  <si>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</si>
  <si>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</si>
  <si>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</si>
  <si>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</si>
  <si>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</si>
  <si>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</si>
  <si>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</si>
  <si>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</si>
  <si>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</si>
  <si>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</si>
  <si>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</si>
  <si>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</si>
  <si>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</si>
  <si>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</si>
  <si>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</si>
  <si>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</si>
  <si>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</si>
  <si>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</si>
  <si>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</si>
  <si>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</si>
  <si>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</si>
  <si>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</si>
  <si>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</si>
  <si>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</si>
  <si>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</si>
  <si>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</si>
  <si>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</si>
  <si>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</si>
  <si>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</si>
  <si>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</si>
  <si>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</si>
  <si>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</si>
  <si>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</si>
  <si>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</si>
  <si>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</si>
  <si>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</si>
  <si>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</si>
  <si>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</si>
  <si>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</si>
  <si>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</si>
  <si>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</si>
  <si>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</si>
  <si>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</si>
  <si>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</si>
  <si>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</si>
  <si>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</si>
  <si>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</si>
  <si>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</si>
  <si>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</si>
  <si>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</si>
  <si>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</si>
  <si>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</si>
  <si>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</si>
  <si>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</si>
  <si>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</si>
  <si>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</si>
  <si>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</si>
  <si>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</si>
  <si>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</si>
  <si>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</si>
  <si>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</si>
  <si>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</si>
  <si>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</si>
  <si>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</si>
  <si>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</si>
  <si>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</si>
  <si>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</si>
  <si>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</si>
  <si>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</si>
  <si>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</si>
  <si>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</si>
  <si>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</si>
  <si>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</si>
  <si>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</si>
  <si>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</si>
  <si>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</si>
  <si>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</si>
  <si>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</si>
  <si>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</si>
  <si>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</si>
  <si>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</si>
  <si>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</si>
  <si>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</si>
  <si>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</si>
  <si>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</si>
  <si>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</si>
  <si>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</si>
  <si>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</si>
  <si>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</si>
  <si>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</si>
  <si>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</si>
  <si>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</si>
  <si>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</si>
  <si>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</si>
  <si>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</si>
  <si>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</si>
  <si>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</si>
  <si>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</si>
  <si>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</si>
  <si>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</si>
  <si>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</si>
  <si>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</si>
  <si>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</si>
  <si>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</si>
  <si>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</si>
  <si>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</si>
  <si>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</si>
  <si>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</si>
  <si>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</si>
  <si>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</si>
  <si>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</si>
  <si>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</si>
  <si>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</si>
  <si>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</si>
  <si>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</si>
  <si>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</si>
  <si>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</si>
  <si>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</si>
  <si>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</si>
  <si>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</si>
  <si>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</si>
  <si>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</si>
  <si>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</si>
  <si>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</si>
  <si>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</si>
  <si>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</si>
  <si>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</si>
  <si>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</si>
  <si>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</si>
  <si>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</si>
  <si>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</si>
  <si>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</si>
  <si>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</si>
  <si>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</si>
  <si>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</si>
  <si>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</si>
  <si>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</si>
  <si>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</si>
  <si>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</si>
  <si>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</si>
  <si>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</si>
  <si>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</si>
  <si>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</si>
  <si>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</si>
  <si>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</si>
  <si>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</si>
  <si>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</si>
  <si>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</si>
  <si>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</si>
  <si>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</si>
  <si>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</si>
  <si>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</si>
  <si>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</si>
  <si>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</si>
  <si>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</si>
  <si>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</si>
  <si>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</si>
  <si>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</si>
  <si>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</si>
  <si>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</si>
  <si>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</si>
  <si>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</si>
  <si>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</si>
  <si>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</si>
  <si>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</si>
  <si>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</si>
  <si>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</si>
  <si>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</si>
  <si>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</si>
  <si>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</si>
  <si>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</si>
  <si>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</si>
  <si>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</si>
  <si>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</si>
  <si>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</si>
  <si>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</si>
  <si>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</si>
  <si>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</si>
  <si>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</si>
  <si>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</si>
  <si>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</si>
  <si>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</si>
  <si>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</si>
  <si>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</si>
  <si>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</si>
  <si>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</si>
  <si>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</si>
  <si>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</si>
  <si>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</si>
  <si>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</si>
  <si>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</si>
  <si>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</si>
  <si>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</si>
  <si>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</si>
  <si>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</si>
  <si>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</si>
  <si>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</si>
  <si>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</si>
  <si>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</si>
  <si>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</si>
  <si>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</si>
  <si>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</si>
  <si>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</si>
  <si>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</si>
  <si>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</si>
  <si>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</si>
  <si>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</si>
  <si>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</si>
  <si>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</si>
  <si>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</si>
  <si>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</si>
  <si>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</si>
  <si>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</si>
  <si>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</si>
  <si>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</si>
  <si>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</si>
  <si>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</si>
  <si>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</si>
  <si>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</si>
  <si>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</si>
  <si>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</si>
  <si>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</si>
  <si>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</si>
  <si>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</si>
  <si>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</si>
  <si>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</si>
  <si>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</si>
  <si>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</si>
  <si>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</si>
  <si>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</si>
  <si>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</si>
  <si>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</si>
  <si>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</si>
  <si>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</si>
  <si>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</si>
  <si>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</si>
  <si>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</si>
  <si>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</si>
  <si>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</si>
  <si>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</si>
  <si>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</si>
  <si>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</si>
  <si>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</si>
  <si>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</si>
  <si>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</si>
  <si>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</si>
  <si>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</si>
  <si>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</si>
  <si>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</si>
  <si>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</si>
  <si>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</si>
  <si>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</si>
  <si>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</si>
  <si>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</si>
  <si>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</si>
  <si>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</si>
  <si>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</si>
  <si>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</si>
  <si>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</si>
  <si>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</si>
  <si>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</si>
  <si>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</si>
  <si>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</si>
  <si>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</si>
  <si>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</si>
  <si>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</si>
  <si>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</si>
  <si>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</si>
  <si>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</si>
  <si>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</si>
  <si>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</si>
  <si>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</si>
  <si>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</si>
  <si>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</si>
  <si>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</si>
  <si>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</si>
  <si>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</si>
  <si>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</si>
  <si>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</si>
  <si>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</si>
  <si>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</si>
  <si>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</si>
  <si>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</si>
  <si>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</si>
  <si>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</si>
  <si>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</si>
  <si>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</si>
  <si>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</si>
  <si>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</si>
  <si>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</si>
  <si>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</si>
  <si>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</si>
  <si>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</si>
  <si>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</si>
  <si>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</si>
  <si>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</si>
  <si>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</si>
  <si>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</si>
  <si>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</si>
  <si>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</si>
  <si>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</si>
  <si>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</si>
  <si>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</si>
  <si>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</si>
  <si>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</si>
  <si>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</si>
  <si>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</si>
  <si>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</si>
  <si>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</si>
  <si>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</si>
  <si>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</si>
  <si>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</si>
  <si>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</si>
  <si>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</si>
  <si>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</si>
  <si>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</si>
  <si>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</si>
  <si>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</si>
  <si>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</si>
  <si>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</si>
  <si>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</si>
  <si>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</si>
  <si>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</si>
  <si>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</si>
  <si>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</si>
  <si>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</si>
  <si>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</si>
  <si>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</si>
  <si>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</si>
  <si>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</si>
  <si>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</si>
  <si>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</si>
  <si>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</si>
  <si>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</si>
  <si>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</si>
  <si>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</si>
  <si>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</si>
  <si>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</si>
  <si>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</si>
  <si>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</si>
  <si>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</si>
  <si>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</si>
  <si>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</si>
  <si>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</si>
  <si>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</si>
  <si>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</si>
  <si>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</si>
  <si>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</si>
  <si>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</si>
  <si>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</si>
  <si>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</si>
  <si>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</si>
  <si>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</si>
  <si>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</si>
  <si>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</si>
  <si>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</si>
  <si>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</si>
  <si>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</si>
  <si>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</si>
  <si>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</si>
  <si>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</si>
  <si>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</si>
  <si>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</si>
  <si>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</si>
  <si>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</si>
  <si>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</si>
  <si>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</si>
  <si>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</si>
  <si>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</si>
  <si>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</si>
  <si>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</si>
  <si>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</si>
  <si>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</si>
  <si>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</si>
  <si>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</si>
  <si>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</si>
  <si>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</si>
  <si>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</si>
  <si>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</si>
  <si>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</si>
  <si>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</si>
  <si>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</si>
  <si>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</si>
  <si>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</si>
  <si>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</si>
  <si>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</si>
  <si>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</si>
  <si>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</si>
  <si>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</si>
  <si>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</si>
  <si>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</si>
  <si>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</si>
  <si>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</si>
  <si>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</si>
  <si>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</si>
  <si>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</si>
  <si>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</si>
  <si>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</si>
  <si>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</si>
  <si>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</si>
  <si>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</si>
  <si>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</si>
  <si>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</si>
  <si>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</si>
  <si>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</si>
  <si>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</si>
  <si>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</si>
  <si>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</si>
  <si>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</si>
  <si>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</si>
  <si>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</si>
  <si>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</si>
  <si>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</si>
  <si>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</si>
  <si>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</si>
  <si>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</si>
  <si>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</si>
  <si>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</si>
  <si>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</si>
  <si>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</si>
  <si>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</si>
  <si>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</si>
  <si>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</si>
  <si>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</si>
  <si>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</si>
  <si>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</si>
  <si>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</si>
  <si>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</si>
  <si>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</si>
  <si>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</si>
  <si>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</si>
  <si>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</si>
  <si>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</si>
  <si>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</si>
  <si>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</si>
  <si>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</si>
  <si>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</si>
  <si>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</si>
  <si>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</si>
  <si>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</si>
  <si>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</si>
  <si>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</si>
  <si>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</si>
  <si>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</si>
  <si>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</si>
  <si>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</si>
  <si>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</si>
  <si>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</si>
  <si>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</si>
  <si>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</si>
  <si>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</si>
  <si>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</si>
  <si>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</si>
  <si>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</si>
  <si>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</si>
  <si>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</si>
  <si>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</si>
  <si>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</si>
  <si>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</si>
  <si>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</si>
  <si>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</si>
  <si>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</si>
  <si>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</si>
  <si>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</si>
  <si>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</si>
  <si>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</si>
  <si>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</si>
  <si>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</si>
  <si>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</si>
  <si>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</si>
  <si>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</si>
  <si>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</si>
  <si>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</si>
  <si>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</si>
  <si>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</si>
  <si>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</si>
  <si>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</si>
  <si>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</si>
  <si>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</si>
  <si>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</si>
  <si>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</si>
  <si>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</si>
  <si>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</si>
  <si>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</si>
  <si>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</si>
  <si>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</si>
  <si>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</si>
  <si>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</si>
  <si>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</si>
  <si>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</si>
  <si>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</si>
  <si>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</si>
  <si>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</si>
  <si>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</si>
  <si>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</si>
  <si>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</si>
  <si>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</si>
  <si>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</si>
  <si>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</si>
  <si>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</si>
  <si>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</si>
  <si>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</si>
  <si>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</si>
  <si>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</si>
  <si>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</si>
  <si>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</si>
  <si>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</si>
  <si>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</si>
  <si>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</si>
  <si>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</si>
  <si>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</si>
  <si>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</si>
  <si>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</si>
  <si>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</si>
  <si>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</si>
  <si>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</si>
  <si>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</si>
  <si>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</si>
  <si>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</si>
  <si>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</si>
  <si>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</si>
  <si>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</si>
  <si>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</si>
  <si>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</si>
  <si>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</si>
  <si>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</si>
  <si>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</si>
  <si>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</si>
  <si>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</si>
  <si>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</si>
  <si>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</si>
  <si>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</si>
  <si>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</si>
  <si>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</si>
  <si>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</si>
  <si>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</si>
  <si>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</si>
  <si>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</si>
  <si>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</si>
  <si>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</si>
  <si>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</si>
  <si>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</si>
  <si>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</si>
  <si>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</si>
  <si>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</si>
  <si>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</si>
  <si>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</si>
  <si>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</si>
  <si>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</si>
  <si>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</si>
  <si>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</si>
  <si>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</si>
  <si>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</si>
  <si>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</si>
  <si>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</si>
  <si>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</si>
  <si>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</si>
  <si>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</si>
  <si>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</si>
  <si>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</si>
  <si>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</si>
  <si>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</si>
  <si>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</si>
  <si>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</si>
  <si>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</si>
  <si>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</si>
  <si>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</si>
  <si>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</si>
  <si>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</si>
  <si>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</si>
  <si>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</si>
  <si>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</si>
  <si>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</si>
  <si>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</si>
  <si>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</si>
  <si>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</si>
  <si>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</si>
  <si>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</si>
  <si>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</si>
  <si>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</si>
  <si>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</si>
  <si>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</si>
  <si>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</si>
  <si>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</si>
  <si>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</si>
  <si>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</si>
  <si>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</si>
  <si>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</si>
  <si>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</si>
  <si>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</si>
  <si>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</si>
  <si>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</si>
  <si>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</si>
  <si>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</si>
  <si>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</si>
  <si>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</si>
  <si>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</si>
  <si>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</si>
  <si>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</si>
  <si>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</si>
  <si>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</si>
  <si>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</si>
  <si>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</si>
  <si>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</si>
  <si>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</si>
  <si>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</si>
  <si>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</si>
  <si>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</si>
  <si>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</si>
  <si>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</si>
  <si>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</si>
  <si>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</si>
  <si>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</si>
  <si>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</si>
  <si>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</si>
  <si>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</si>
  <si>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</si>
  <si>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</si>
  <si>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</si>
  <si>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</si>
  <si>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</si>
  <si>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</si>
  <si>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</si>
  <si>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</si>
  <si>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</si>
  <si>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</si>
  <si>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</si>
  <si>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</si>
  <si>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</si>
  <si>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</si>
  <si>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</si>
  <si>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</si>
  <si>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</si>
  <si>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</si>
  <si>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</si>
  <si>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</si>
  <si>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</si>
  <si>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</si>
  <si>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</si>
  <si>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</si>
  <si>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</si>
  <si>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</si>
  <si>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</si>
  <si>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</si>
  <si>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</si>
  <si>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</si>
  <si>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</si>
  <si>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</si>
  <si>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</si>
  <si>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</si>
  <si>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</si>
  <si>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</si>
  <si>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</si>
  <si>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</si>
  <si>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</si>
  <si>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</si>
  <si>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</si>
  <si>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</si>
  <si>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</si>
  <si>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</si>
  <si>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</si>
  <si>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</si>
  <si>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</si>
  <si>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</si>
  <si>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</si>
  <si>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</si>
  <si>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</si>
  <si>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</si>
  <si>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</si>
  <si>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</si>
  <si>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</si>
  <si>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</si>
  <si>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</si>
  <si>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</si>
  <si>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</si>
  <si>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</si>
  <si>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</si>
  <si>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</si>
  <si>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</si>
  <si>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</si>
  <si>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</si>
  <si>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</si>
  <si>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</si>
  <si>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</si>
  <si>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</si>
  <si>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</si>
  <si>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</si>
  <si>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</si>
  <si>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</si>
  <si>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</si>
  <si>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</si>
  <si>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</si>
  <si>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</si>
  <si>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</si>
  <si>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</si>
  <si>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</si>
  <si>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</si>
  <si>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</si>
  <si>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</si>
  <si>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</si>
  <si>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</si>
  <si>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</si>
  <si>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</si>
  <si>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</si>
  <si>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</si>
  <si>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</si>
  <si>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</si>
  <si>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</si>
  <si>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</si>
  <si>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</si>
  <si>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</si>
  <si>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</si>
  <si>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</si>
  <si>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</si>
  <si>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</si>
  <si>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</si>
  <si>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</si>
  <si>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</si>
  <si>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</si>
  <si>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</si>
  <si>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</si>
  <si>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</si>
  <si>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</si>
  <si>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</si>
  <si>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</si>
  <si>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</si>
  <si>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</si>
  <si>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</si>
  <si>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</si>
  <si>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</si>
  <si>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</si>
  <si>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</si>
  <si>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</si>
  <si>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</si>
  <si>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</si>
  <si>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</si>
  <si>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</si>
  <si>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</si>
  <si>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</si>
  <si>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</si>
  <si>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</si>
  <si>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</si>
  <si>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</si>
  <si>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</si>
  <si>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</si>
  <si>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</si>
  <si>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</si>
  <si>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</si>
  <si>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</si>
  <si>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</si>
  <si>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</si>
  <si>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</si>
  <si>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</si>
  <si>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</si>
  <si>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</si>
  <si>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</si>
  <si>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</si>
  <si>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</si>
  <si>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</si>
  <si>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</si>
  <si>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</si>
  <si>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</si>
  <si>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</si>
  <si>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</si>
  <si>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</si>
  <si>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</si>
  <si>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</si>
  <si>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</si>
  <si>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</si>
  <si>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</si>
  <si>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</si>
  <si>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</si>
  <si>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</si>
  <si>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</si>
  <si>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</si>
  <si>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</si>
  <si>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</si>
  <si>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</si>
  <si>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</si>
  <si>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</si>
  <si>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</si>
  <si>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</si>
  <si>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</si>
  <si>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</si>
  <si>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</si>
  <si>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</si>
  <si>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</si>
  <si>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</si>
  <si>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</si>
  <si>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</si>
  <si>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</si>
  <si>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</si>
  <si>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</si>
  <si>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</si>
  <si>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</si>
  <si>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</si>
  <si>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</si>
  <si>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</si>
  <si>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</si>
  <si>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</si>
  <si>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</si>
  <si>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</si>
  <si>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</si>
  <si>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</si>
  <si>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</si>
  <si>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</si>
  <si>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</si>
  <si>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</si>
  <si>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</si>
  <si>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</si>
  <si>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</si>
  <si>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</si>
  <si>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</si>
  <si>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</si>
  <si>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</si>
  <si>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</si>
  <si>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</si>
  <si>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</si>
  <si>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</si>
  <si>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</si>
  <si>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</si>
  <si>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</si>
  <si>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</si>
  <si>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</si>
  <si>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</si>
  <si>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</si>
  <si>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</si>
  <si>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</si>
  <si>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</si>
  <si>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</si>
  <si>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</si>
  <si>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</si>
  <si>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</si>
  <si>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</si>
  <si>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</si>
  <si>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</si>
  <si>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</si>
  <si>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</si>
  <si>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</si>
  <si>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</si>
  <si>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</si>
  <si>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</si>
  <si>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</si>
  <si>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</si>
  <si>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</si>
  <si>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</si>
  <si>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</si>
  <si>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</si>
  <si>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</si>
  <si>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</si>
  <si>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</si>
  <si>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</si>
  <si>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</si>
  <si>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</si>
  <si>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</si>
  <si>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</si>
  <si>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</si>
  <si>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</si>
  <si>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</si>
  <si>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</si>
  <si>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11B Paywa Rd</t>
  </si>
  <si>
    <t>Zuni Pueblo, NM 87327</t>
  </si>
  <si>
    <t>Key Box#4785 East Door</t>
  </si>
  <si>
    <t>XX</t>
  </si>
  <si>
    <t>DJ 6-20-2024</t>
  </si>
  <si>
    <t>Doyle</t>
  </si>
  <si>
    <t>FHC</t>
  </si>
  <si>
    <t>HO</t>
  </si>
  <si>
    <t>Classroom</t>
  </si>
  <si>
    <t>Kitchen</t>
  </si>
  <si>
    <t>SKSCM</t>
  </si>
  <si>
    <t>Upstairs Class</t>
  </si>
  <si>
    <t xml:space="preserve">Zuni Quote #2 WO#J5104785-00265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</si>
</sst>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7" spans="1:11">
      <c r="A7" s="16"/>
    </row>
    <row r="8" spans="1:11" ht="36.6" customHeight="1">
      <c r="D8" s="266" t="s">
        <v>93</v>
      </c>
    </row>
    <row r="9" spans="1:11" ht="11.1" customHeight="1">
      <c r="D9" s="17"/>
    </row>
    <row r="10" spans="1:11" s="268" customFormat="1" ht="13.8">
      <c r="A10" s="285" t="s">
        <v>3</v>
      </c>
      <c r="B10" s="286"/>
      <c r="C10" s="287"/>
      <c r="D10" s="287"/>
      <c r="E10" s="287"/>
      <c r="F10" s="287"/>
      <c r="G10" s="288"/>
      <c r="H10" s="287"/>
      <c r="I10" s="287"/>
      <c r="J10" s="287"/>
    </row>
    <row r="11" spans="1:11" s="268" customFormat="1" ht="13.8">
      <c r="A11" s="285"/>
      <c r="B11" s="287"/>
      <c r="C11" s="287"/>
      <c r="D11" s="287"/>
      <c r="E11" s="269" t="s">
        <v>2527</v>
      </c>
      <c r="F11" s="287"/>
      <c r="G11" s="288"/>
      <c r="H11" s="287"/>
      <c r="I11" s="287"/>
      <c r="J11" s="287"/>
    </row>
    <row r="12" spans="1:11" ht="13.65" customHeight="1">
      <c r="A12" s="289" t="s">
        <v>97</v>
      </c>
      <c r="B12" s="301" t="str">
        <f>Worksheet!D3</f>
        <v>JLL</v>
      </c>
      <c r="C12" s="239"/>
      <c r="D12" s="239"/>
      <c r="E12" s="270" t="s">
        <v>2528</v>
      </c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302">
        <f>Worksheet!D4</f>
        <v>0</v>
      </c>
      <c r="C13" s="239"/>
      <c r="D13" s="239"/>
      <c r="E13" s="270" t="s">
        <v>2529</v>
      </c>
      <c r="F13" s="239"/>
      <c r="G13" s="239"/>
      <c r="H13" s="239"/>
      <c r="I13" s="239"/>
      <c r="J13" s="239"/>
      <c r="K13" s="2"/>
    </row>
    <row r="14" spans="1:11" ht="13.65" customHeight="1">
      <c r="A14" s="267"/>
      <c r="B14" s="302">
        <f>Worksheet!D5</f>
        <v>0</v>
      </c>
      <c r="C14" s="239"/>
      <c r="D14" s="239"/>
      <c r="E14" s="270" t="s">
        <v>2530</v>
      </c>
      <c r="F14" s="239"/>
      <c r="G14" s="239"/>
      <c r="H14" s="239"/>
      <c r="I14" s="239"/>
      <c r="J14" s="239"/>
      <c r="K14" s="2"/>
    </row>
    <row r="15" spans="1:11" ht="8.6999999999999993" customHeight="1">
      <c r="A15" s="267"/>
      <c r="B15" s="290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98</v>
      </c>
      <c r="B16" s="302">
        <f>Worksheet!D6</f>
        <v>0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2" customHeight="1">
      <c r="A17" s="239" t="s">
        <v>111</v>
      </c>
      <c r="B17" s="267">
        <f>Worksheet!J7</f>
        <v>0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102</v>
      </c>
      <c r="B18" s="239">
        <f>Worksheet!D7</f>
        <v>0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65" customHeight="1">
      <c r="A19" s="239" t="s">
        <v>109</v>
      </c>
      <c r="B19" s="239">
        <f>Worksheet!J6</f>
        <v>0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 ht="13.2">
      <c r="A20" s="239"/>
      <c r="B20" s="239"/>
      <c r="C20" s="239"/>
      <c r="D20" s="239"/>
      <c r="E20" s="239"/>
      <c r="F20" s="239"/>
      <c r="G20" s="239"/>
      <c r="H20" s="239"/>
      <c r="I20" s="239"/>
      <c r="J20" s="284"/>
    </row>
    <row r="21" spans="1:11" ht="13.2">
      <c r="A21" s="239"/>
      <c r="B21" s="239"/>
      <c r="C21" s="239"/>
      <c r="D21" s="239"/>
      <c r="E21" s="239"/>
      <c r="F21" s="239"/>
      <c r="G21" s="239"/>
      <c r="H21" s="239"/>
      <c r="I21" s="239"/>
      <c r="J21" s="284"/>
    </row>
    <row r="22" spans="1:11" ht="24.15" customHeight="1">
      <c r="A22" s="291" t="s">
        <v>2525</v>
      </c>
      <c r="B22" s="292" t="str">
        <f>Worksheet!W4</f>
        <v xml:space="preserve">Zuni Quote #2 WO#J5104785-00265 </v>
      </c>
      <c r="C22" s="292"/>
      <c r="D22" s="292"/>
      <c r="E22" s="239"/>
      <c r="F22" s="239"/>
      <c r="G22" s="239"/>
      <c r="H22" s="239"/>
      <c r="I22" s="239"/>
      <c r="J22" s="239"/>
      <c r="K22" s="2"/>
    </row>
    <row r="23" spans="1:11" ht="13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3.8">
      <c r="A24" s="267" t="s">
        <v>2526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 ht="13.2">
      <c r="A25" s="239"/>
      <c r="B25" s="239"/>
      <c r="C25" s="239"/>
      <c r="D25" s="239"/>
      <c r="E25" s="239"/>
      <c r="F25" s="239"/>
      <c r="G25" s="239"/>
      <c r="H25" s="239"/>
      <c r="I25" s="239"/>
      <c r="J25" s="284"/>
    </row>
    <row r="26" spans="1:11" ht="13.2">
      <c r="A26" s="239"/>
      <c r="B26" s="239"/>
      <c r="C26" s="239"/>
      <c r="D26" s="240" t="s">
        <v>6</v>
      </c>
      <c r="E26" s="240" t="s">
        <v>6</v>
      </c>
      <c r="F26" s="240" t="s">
        <v>6</v>
      </c>
      <c r="G26" s="240" t="s">
        <v>100</v>
      </c>
      <c r="H26" s="240"/>
      <c r="I26" s="239"/>
      <c r="J26" s="284"/>
    </row>
    <row r="27" spans="1:11" ht="13.2">
      <c r="A27" s="239"/>
      <c r="B27" s="241" t="s">
        <v>110</v>
      </c>
      <c r="C27" s="241"/>
      <c r="D27" s="293" t="s">
        <v>101</v>
      </c>
      <c r="E27" s="293" t="s">
        <v>10</v>
      </c>
      <c r="F27" s="293" t="s">
        <v>11</v>
      </c>
      <c r="G27" s="293" t="s">
        <v>103</v>
      </c>
      <c r="H27" s="293" t="s">
        <v>13</v>
      </c>
      <c r="I27" s="293" t="s">
        <v>104</v>
      </c>
      <c r="J27" s="284"/>
    </row>
    <row r="28" spans="1:11" ht="13.2">
      <c r="A28" s="239"/>
      <c r="B28" s="239"/>
      <c r="C28" s="239"/>
      <c r="D28" s="240"/>
      <c r="E28" s="240"/>
      <c r="F28" s="240"/>
      <c r="G28" s="240"/>
      <c r="H28" s="240"/>
      <c r="I28" s="240"/>
      <c r="J28" s="284"/>
      <c r="K28" s="2"/>
    </row>
    <row r="29" spans="1:11" ht="13.2">
      <c r="A29" s="239"/>
      <c r="B29" s="239"/>
      <c r="C29" s="239"/>
      <c r="D29" s="240"/>
      <c r="E29" s="240"/>
      <c r="F29" s="240"/>
      <c r="G29" s="240"/>
      <c r="H29" s="240"/>
      <c r="I29" s="240"/>
      <c r="J29" s="284"/>
      <c r="K29" s="2"/>
    </row>
    <row r="30" spans="1:11" ht="13.2">
      <c r="A30" s="239"/>
      <c r="B30" s="239"/>
      <c r="C30" s="239"/>
      <c r="D30" s="240"/>
      <c r="E30" s="240"/>
      <c r="F30" s="240"/>
      <c r="G30" s="240"/>
      <c r="H30" s="240"/>
      <c r="I30" s="240"/>
      <c r="J30" s="284"/>
      <c r="K30" s="2"/>
    </row>
    <row r="31" spans="1:11" ht="13.2">
      <c r="A31" s="239"/>
      <c r="B31" s="239"/>
      <c r="C31" s="239"/>
      <c r="D31" s="240"/>
      <c r="E31" s="240"/>
      <c r="F31" s="240"/>
      <c r="G31" s="240"/>
      <c r="H31" s="240"/>
      <c r="I31" s="240"/>
      <c r="J31" s="284"/>
      <c r="K31" s="2"/>
    </row>
    <row r="32" spans="1:11" ht="13.2">
      <c r="A32" s="239"/>
      <c r="B32" s="239"/>
      <c r="C32" s="239"/>
      <c r="D32" s="240"/>
      <c r="E32" s="240"/>
      <c r="F32" s="240"/>
      <c r="G32" s="240"/>
      <c r="H32" s="240"/>
      <c r="I32" s="240"/>
      <c r="J32" s="284"/>
      <c r="K32" s="2"/>
    </row>
    <row r="33" spans="1:11" ht="13.2">
      <c r="A33" s="239"/>
      <c r="B33" s="239"/>
      <c r="C33" s="239"/>
      <c r="D33" s="240"/>
      <c r="E33" s="240"/>
      <c r="F33" s="240"/>
      <c r="G33" s="240"/>
      <c r="H33" s="240"/>
      <c r="I33" s="240"/>
      <c r="J33" s="284"/>
      <c r="K33" s="2"/>
    </row>
    <row r="34" spans="1:11" ht="13.2">
      <c r="A34" s="239"/>
      <c r="B34" s="239"/>
      <c r="C34" s="239"/>
      <c r="D34" s="240"/>
      <c r="E34" s="240"/>
      <c r="F34" s="240"/>
      <c r="G34" s="240"/>
      <c r="H34" s="240"/>
      <c r="I34" s="240"/>
      <c r="J34" s="284"/>
      <c r="K34" s="2"/>
    </row>
    <row r="35" spans="1:11" ht="13.2">
      <c r="A35" s="239"/>
      <c r="B35" s="239"/>
      <c r="C35" s="239"/>
      <c r="D35" s="240"/>
      <c r="E35" s="240"/>
      <c r="F35" s="240"/>
      <c r="G35" s="240"/>
      <c r="H35" s="240"/>
      <c r="I35" s="240"/>
      <c r="J35" s="284"/>
      <c r="K35" s="2"/>
    </row>
    <row r="36" spans="1:11" ht="13.2">
      <c r="A36" s="239"/>
      <c r="B36" s="239"/>
      <c r="C36" s="239"/>
      <c r="D36" s="240"/>
      <c r="E36" s="240"/>
      <c r="F36" s="240"/>
      <c r="G36" s="240"/>
      <c r="H36" s="240"/>
      <c r="I36" s="240"/>
      <c r="J36" s="284"/>
      <c r="K36" s="2"/>
    </row>
    <row r="37" spans="1:11" ht="13.2">
      <c r="A37" s="239"/>
      <c r="B37" s="239"/>
      <c r="C37" s="239"/>
      <c r="D37" s="240"/>
      <c r="E37" s="240"/>
      <c r="F37" s="240"/>
      <c r="G37" s="240"/>
      <c r="H37" s="294"/>
      <c r="I37" s="240"/>
      <c r="J37" s="284"/>
      <c r="K37" s="2"/>
    </row>
    <row r="38" spans="1:11" ht="13.2">
      <c r="A38" s="270"/>
      <c r="B38" s="273" t="s">
        <v>2540</v>
      </c>
      <c r="C38" s="414" t="s">
        <v>2534</v>
      </c>
      <c r="D38" s="414"/>
      <c r="E38" s="414"/>
      <c r="F38" s="414"/>
      <c r="G38" s="270"/>
      <c r="H38" s="270"/>
      <c r="I38" s="272"/>
      <c r="J38" s="284"/>
      <c r="K38" s="2"/>
    </row>
    <row r="39" spans="1:11" s="268" customFormat="1" ht="12.75" customHeight="1">
      <c r="A39" s="270"/>
      <c r="B39" s="287"/>
      <c r="C39" s="287"/>
      <c r="D39" s="287"/>
      <c r="E39" s="287"/>
      <c r="F39" s="287"/>
      <c r="G39" s="271"/>
      <c r="H39" s="271"/>
      <c r="I39" s="272"/>
      <c r="J39" s="287"/>
    </row>
    <row r="40" spans="1:11" s="268" customFormat="1" ht="12.75" customHeight="1">
      <c r="A40" s="270"/>
      <c r="B40" s="270"/>
      <c r="C40" s="270"/>
      <c r="D40" s="270"/>
      <c r="E40" s="270"/>
      <c r="F40" s="271" t="s">
        <v>112</v>
      </c>
      <c r="G40" s="271"/>
      <c r="H40" s="271"/>
      <c r="I40" s="272"/>
      <c r="J40" s="287"/>
    </row>
    <row r="41" spans="1:11" s="268" customFormat="1" ht="15">
      <c r="A41" s="274"/>
      <c r="B41" s="271" t="s">
        <v>94</v>
      </c>
      <c r="C41" s="274"/>
      <c r="D41" s="300">
        <f>Worksheet!AR36</f>
        <v>2967.9966666666664</v>
      </c>
      <c r="E41" s="271"/>
      <c r="F41" s="295" t="s">
        <v>2541</v>
      </c>
      <c r="G41" s="278"/>
      <c r="H41" s="271"/>
      <c r="I41" s="275"/>
      <c r="J41" s="287"/>
    </row>
    <row r="42" spans="1:11" s="268" customFormat="1" ht="15">
      <c r="A42" s="274"/>
      <c r="B42" s="271" t="s">
        <v>105</v>
      </c>
      <c r="C42" s="276">
        <f>[6]Worksheet!AC39</f>
        <v>0</v>
      </c>
      <c r="D42" s="277"/>
      <c r="E42" s="295"/>
      <c r="I42" s="275"/>
      <c r="J42" s="287"/>
    </row>
    <row r="43" spans="1:11" ht="15">
      <c r="A43" s="274"/>
      <c r="B43" s="274"/>
      <c r="C43" s="274"/>
      <c r="D43" s="279">
        <f>SUM(D41:D42)</f>
        <v>2967.9966666666664</v>
      </c>
      <c r="E43" s="271"/>
      <c r="F43" s="298" t="s">
        <v>2547</v>
      </c>
      <c r="H43" s="282"/>
      <c r="I43" s="299"/>
      <c r="J43" s="284"/>
      <c r="K43" s="2"/>
    </row>
    <row r="44" spans="1:11" ht="15">
      <c r="A44" s="303" t="s">
        <v>2549</v>
      </c>
      <c r="B44" s="274"/>
      <c r="C44" s="274"/>
      <c r="D44" s="279"/>
      <c r="E44" s="271"/>
      <c r="F44" s="298"/>
      <c r="H44" s="271"/>
      <c r="I44" s="275"/>
      <c r="J44" s="284"/>
      <c r="K44" s="2"/>
    </row>
    <row r="45" spans="1:11" ht="13.2">
      <c r="A45" s="271"/>
      <c r="B45" s="271"/>
      <c r="C45" s="280"/>
      <c r="D45" s="271"/>
      <c r="E45" s="271"/>
      <c r="F45" s="271"/>
      <c r="G45" s="271"/>
      <c r="H45" s="271"/>
      <c r="I45" s="275"/>
      <c r="J45" s="284"/>
    </row>
    <row r="46" spans="1:11" ht="13.2">
      <c r="A46" s="271"/>
      <c r="B46" s="281" t="s">
        <v>2542</v>
      </c>
      <c r="C46" s="271"/>
      <c r="D46" s="271"/>
      <c r="E46" s="271"/>
      <c r="F46" s="271"/>
      <c r="G46" s="271"/>
      <c r="H46" s="271"/>
      <c r="I46" s="275"/>
      <c r="J46" s="284"/>
    </row>
    <row r="47" spans="1:11" ht="13.2">
      <c r="A47" s="271"/>
      <c r="B47" s="239" t="s">
        <v>2545</v>
      </c>
      <c r="C47" s="239"/>
      <c r="D47" s="239"/>
      <c r="E47" s="239"/>
      <c r="F47" s="239"/>
      <c r="G47" s="239"/>
      <c r="H47" s="239"/>
      <c r="I47" s="239"/>
      <c r="J47" s="284"/>
    </row>
    <row r="48" spans="1:11" ht="13.2">
      <c r="A48" s="271"/>
      <c r="B48" s="239" t="s">
        <v>2546</v>
      </c>
      <c r="C48" s="239"/>
      <c r="D48" s="239"/>
      <c r="E48" s="239"/>
      <c r="F48" s="239"/>
      <c r="G48" s="239"/>
      <c r="H48" s="239"/>
      <c r="I48" s="239"/>
      <c r="J48" s="284"/>
    </row>
    <row r="49" spans="1:10" ht="13.2">
      <c r="A49" s="271"/>
      <c r="B49" s="271"/>
      <c r="C49" s="271"/>
      <c r="D49" s="271"/>
      <c r="E49" s="271"/>
      <c r="F49" s="271"/>
      <c r="G49" s="271"/>
      <c r="H49" s="271"/>
      <c r="I49" s="275"/>
      <c r="J49" s="284"/>
    </row>
    <row r="50" spans="1:10" ht="13.2">
      <c r="A50" s="271"/>
      <c r="B50" s="271"/>
      <c r="C50" s="271"/>
      <c r="D50" s="271"/>
      <c r="E50" s="271"/>
      <c r="F50" s="271"/>
      <c r="G50" s="271"/>
      <c r="H50" s="271"/>
      <c r="I50" s="275"/>
      <c r="J50" s="284"/>
    </row>
    <row r="51" spans="1:10" ht="13.2">
      <c r="A51" s="271" t="s">
        <v>95</v>
      </c>
      <c r="B51" s="271"/>
      <c r="C51" s="271"/>
      <c r="D51" s="271"/>
      <c r="E51" s="239"/>
      <c r="F51" s="239" t="s">
        <v>99</v>
      </c>
      <c r="G51" s="239"/>
      <c r="H51" s="239"/>
      <c r="I51" s="271"/>
      <c r="J51" s="284"/>
    </row>
    <row r="52" spans="1:10" ht="13.2">
      <c r="A52" s="271"/>
      <c r="B52" s="271"/>
      <c r="C52" s="271"/>
      <c r="D52" s="271"/>
      <c r="E52" s="239"/>
      <c r="F52" s="239"/>
      <c r="G52" s="239"/>
      <c r="H52" s="239"/>
      <c r="I52" s="271"/>
      <c r="J52" s="284"/>
    </row>
    <row r="53" spans="1:10" ht="13.2">
      <c r="A53" s="271"/>
      <c r="B53" s="271"/>
      <c r="C53" s="271"/>
      <c r="D53" s="271"/>
      <c r="E53" s="239"/>
      <c r="F53" s="271"/>
      <c r="G53" s="271"/>
      <c r="H53" s="271"/>
      <c r="I53" s="271"/>
      <c r="J53" s="284"/>
    </row>
    <row r="54" spans="1:10" ht="13.2">
      <c r="A54" s="282"/>
      <c r="B54" s="282"/>
      <c r="C54" s="282"/>
      <c r="D54" s="271"/>
      <c r="E54" s="239"/>
      <c r="F54" s="293"/>
      <c r="G54" s="293"/>
      <c r="H54" s="293"/>
      <c r="I54" s="293"/>
      <c r="J54" s="284"/>
    </row>
    <row r="55" spans="1:10" ht="13.2">
      <c r="A55" s="283"/>
      <c r="B55" s="271"/>
      <c r="C55" s="271"/>
      <c r="D55" s="271"/>
      <c r="E55" s="239"/>
      <c r="F55" s="239"/>
      <c r="G55" s="239"/>
      <c r="H55" s="239"/>
      <c r="I55" s="271"/>
      <c r="J55" s="284"/>
    </row>
    <row r="56" spans="1:10" ht="13.2">
      <c r="A56" s="271" t="s">
        <v>106</v>
      </c>
      <c r="B56" s="271"/>
      <c r="C56" s="271"/>
      <c r="D56" s="271"/>
      <c r="E56" s="239"/>
      <c r="F56" s="239" t="s">
        <v>2543</v>
      </c>
      <c r="G56" s="239"/>
      <c r="H56" s="239"/>
      <c r="I56" s="271"/>
      <c r="J56" s="284"/>
    </row>
    <row r="57" spans="1:10" ht="13.2">
      <c r="A57" s="271" t="s">
        <v>2531</v>
      </c>
      <c r="B57" s="271"/>
      <c r="C57" s="271"/>
      <c r="D57" s="271"/>
      <c r="E57" s="239"/>
      <c r="F57" s="271"/>
      <c r="G57" s="239"/>
      <c r="H57" s="239"/>
      <c r="I57" s="271"/>
      <c r="J57" s="284"/>
    </row>
    <row r="58" spans="1:10" ht="15.6" customHeight="1">
      <c r="A58" s="296" t="s">
        <v>2544</v>
      </c>
      <c r="B58" s="271"/>
      <c r="C58" s="271"/>
      <c r="D58" s="271"/>
      <c r="E58" s="239"/>
      <c r="F58" s="271"/>
      <c r="G58" s="271"/>
      <c r="H58" s="271"/>
      <c r="I58" s="275"/>
      <c r="J58" s="284"/>
    </row>
    <row r="59" spans="1:10" ht="13.2">
      <c r="A59" s="239"/>
      <c r="B59" s="239"/>
      <c r="C59" s="239"/>
      <c r="D59" s="239"/>
      <c r="E59" s="239"/>
      <c r="F59" s="239"/>
      <c r="G59" s="239"/>
      <c r="H59" s="239"/>
      <c r="I59" s="239"/>
      <c r="J59" s="284"/>
    </row>
    <row r="60" spans="1:10" ht="13.2">
      <c r="A60" s="239"/>
      <c r="B60" s="297"/>
      <c r="C60" s="239"/>
      <c r="D60" s="239"/>
      <c r="E60" s="239"/>
      <c r="F60" s="239"/>
      <c r="G60" s="239"/>
      <c r="H60" s="239"/>
      <c r="I60" s="239"/>
      <c r="J60" s="284"/>
    </row>
    <row r="61" spans="1:10" ht="13.2">
      <c r="A61" s="239"/>
      <c r="B61" s="297"/>
      <c r="C61" s="239"/>
      <c r="D61" s="239"/>
      <c r="E61" s="239"/>
      <c r="F61" s="239"/>
      <c r="G61" s="239"/>
      <c r="H61" s="239"/>
      <c r="I61" s="239"/>
      <c r="J61" s="284"/>
    </row>
    <row r="110" spans="2:2" ht="13.2">
      <c r="B110" s="271" t="s">
        <v>2534</v>
      </c>
    </row>
    <row r="111" spans="2:2" ht="13.2">
      <c r="B111" s="271" t="s">
        <v>2535</v>
      </c>
    </row>
    <row r="112" spans="2:2" ht="13.2">
      <c r="B112" s="271" t="s">
        <v>2536</v>
      </c>
    </row>
    <row r="113" spans="2:2" ht="13.2">
      <c r="B113" s="271" t="s">
        <v>2537</v>
      </c>
    </row>
    <row r="114" spans="2:2" ht="13.2">
      <c r="B114" s="271" t="s">
        <v>2538</v>
      </c>
    </row>
    <row r="115" spans="2:2" ht="13.2">
      <c r="B115" s="271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'Worksheet 2'!AR1</f>
        <v>32993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Y4" s="304" t="s">
        <v>2297</v>
      </c>
      <c r="Z4" s="212">
        <f>'Worksheet 2'!Z4</f>
        <v>2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'Worksheet 2'!W4</f>
        <v xml:space="preserve">Zuni Quote #2 WO#J5104785-00265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'Worksheet 2'!Z32</f>
        <v>0</v>
      </c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V4" s="70" t="s">
        <v>4</v>
      </c>
      <c r="W4" s="454" t="str">
        <f>'Worksheet 2'!W4</f>
        <v xml:space="preserve">Zuni Quote #2 WO#J5104785-00265 </v>
      </c>
      <c r="X4" s="454"/>
      <c r="Y4" s="208" t="s">
        <v>2297</v>
      </c>
      <c r="Z4" s="212">
        <f>'Worksheet 2'!Z4</f>
        <v>2</v>
      </c>
    </row>
    <row r="5" spans="1:26" s="54" customFormat="1" ht="15.9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41" t="str">
        <f>'Worksheet 2'!W5</f>
        <v>11B Paywa Rd</v>
      </c>
      <c r="X5" s="441"/>
      <c r="Y5" s="441"/>
      <c r="Z5" s="67"/>
    </row>
    <row r="6" spans="1:26" s="54" customFormat="1" ht="15.9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'Worksheet 2'!AR1</f>
        <v>32993</v>
      </c>
      <c r="R6" s="459"/>
      <c r="S6" s="58"/>
      <c r="T6" s="172"/>
      <c r="U6" s="76"/>
      <c r="V6" s="67"/>
      <c r="W6" s="441" t="str">
        <f>'Worksheet 2'!W6</f>
        <v>Zuni Pueblo, NM 87327</v>
      </c>
      <c r="X6" s="441"/>
      <c r="Y6" s="441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" customHeigh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'Worksheet 2'!AR1</f>
        <v>32993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V4" s="255" t="s">
        <v>40</v>
      </c>
      <c r="W4" s="256">
        <f>'Worksheet 2'!W32</f>
        <v>0</v>
      </c>
      <c r="X4" s="256"/>
      <c r="Y4" s="304" t="s">
        <v>2297</v>
      </c>
      <c r="Z4" s="212">
        <f>'Worksheet 2'!Z4</f>
        <v>2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2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'Worksheet 2'!W4</f>
        <v xml:space="preserve">Zuni Quote #2 WO#J5104785-00265 </v>
      </c>
      <c r="O6" s="324"/>
      <c r="P6" s="66"/>
      <c r="Q6" s="340"/>
      <c r="R6" s="341"/>
      <c r="S6" s="58"/>
      <c r="T6" s="172"/>
      <c r="U6" s="76"/>
      <c r="V6" s="164"/>
      <c r="W6" s="164">
        <f>'Worksheet 2'!W34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'Worksheet 2'!Z32</f>
        <v>0</v>
      </c>
      <c r="X32" s="67"/>
      <c r="Y32" s="67"/>
      <c r="Z32" s="43"/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6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6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Z1" zoomScale="90" zoomScaleNormal="80" zoomScaleSheetLayoutView="90" workbookViewId="0">
      <selection activeCell="AO4" sqref="AO4"/>
    </sheetView>
  </sheetViews>
  <sheetFormatPr defaultRowHeight="15.6"/>
  <cols>
    <col min="1" max="1" width="5.44140625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7" width="7.88671875" customWidth="1"/>
    <col min="48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8" t="str">
        <f>IF(F35&gt;0,"FINAL MEASUREMENTS OK"," ")</f>
        <v>FINAL MEASUREMENTS OK</v>
      </c>
      <c r="O1" s="428"/>
      <c r="P1" s="428"/>
      <c r="Q1" s="428"/>
      <c r="R1" s="428"/>
      <c r="S1" s="428"/>
      <c r="T1" s="428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32993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24" t="s">
        <v>2609</v>
      </c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430" t="s">
        <v>2532</v>
      </c>
      <c r="Q4" s="430"/>
      <c r="R4" s="429"/>
      <c r="S4" s="429"/>
      <c r="T4" s="429"/>
      <c r="U4" s="172"/>
      <c r="V4" s="70" t="s">
        <v>4</v>
      </c>
      <c r="W4" s="390" t="s">
        <v>2622</v>
      </c>
      <c r="X4" s="256"/>
      <c r="Y4" s="208" t="s">
        <v>2297</v>
      </c>
      <c r="Z4" s="212">
        <v>1</v>
      </c>
      <c r="AB4" s="433" t="s">
        <v>2595</v>
      </c>
      <c r="AC4" s="434"/>
      <c r="AD4" s="434"/>
      <c r="AE4" s="434"/>
      <c r="AF4" s="435"/>
      <c r="AG4" s="392" t="s">
        <v>4</v>
      </c>
      <c r="AH4" s="421" t="str">
        <f>W4</f>
        <v xml:space="preserve">Zuni Quote #2 WO#J5104785-00265 </v>
      </c>
      <c r="AI4" s="421"/>
      <c r="AJ4" s="421"/>
      <c r="AK4" s="421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1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" customHeight="1">
      <c r="A5" s="199"/>
      <c r="B5" s="65"/>
      <c r="C5" s="58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58"/>
      <c r="Q5" s="58"/>
      <c r="R5" s="58"/>
      <c r="T5" s="58"/>
      <c r="U5" s="58"/>
      <c r="V5" s="67"/>
      <c r="W5" s="164" t="s">
        <v>2610</v>
      </c>
      <c r="X5" s="164"/>
      <c r="Y5" s="164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108</v>
      </c>
      <c r="C6" s="58"/>
      <c r="D6" s="439"/>
      <c r="E6" s="439"/>
      <c r="F6" s="439"/>
      <c r="G6" s="439"/>
      <c r="H6" s="439"/>
      <c r="I6" s="78" t="s">
        <v>109</v>
      </c>
      <c r="J6" s="440"/>
      <c r="K6" s="440"/>
      <c r="L6" s="440"/>
      <c r="M6" s="440"/>
      <c r="N6" s="440"/>
      <c r="O6" s="440"/>
      <c r="P6" s="58"/>
      <c r="Q6" s="173" t="s">
        <v>91</v>
      </c>
      <c r="R6" s="66"/>
      <c r="S6" s="66"/>
      <c r="T6" s="379"/>
      <c r="U6" s="76"/>
      <c r="V6" s="67"/>
      <c r="W6" s="164" t="s">
        <v>2611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441"/>
      <c r="E7" s="441"/>
      <c r="F7" s="441"/>
      <c r="G7" s="441"/>
      <c r="H7" s="441"/>
      <c r="I7" s="65" t="s">
        <v>111</v>
      </c>
      <c r="J7" s="442"/>
      <c r="K7" s="443"/>
      <c r="L7" s="443"/>
      <c r="M7" s="443"/>
      <c r="N7" s="443"/>
      <c r="O7" s="443"/>
      <c r="P7" s="58"/>
      <c r="Q7" s="80"/>
      <c r="R7" s="58"/>
      <c r="S7" s="58"/>
      <c r="T7" s="58"/>
      <c r="U7" s="76"/>
      <c r="V7" s="67"/>
      <c r="W7" s="79" t="s">
        <v>2612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v>35</v>
      </c>
      <c r="AM8" s="192">
        <v>18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2616</v>
      </c>
      <c r="C11" s="156" t="s">
        <v>122</v>
      </c>
      <c r="D11" s="113"/>
      <c r="E11" s="114">
        <v>1</v>
      </c>
      <c r="F11" s="114" t="s">
        <v>144</v>
      </c>
      <c r="G11" s="112">
        <v>20</v>
      </c>
      <c r="H11" s="115">
        <v>3.5</v>
      </c>
      <c r="I11" s="112">
        <v>63.5</v>
      </c>
      <c r="J11" s="246" t="str">
        <f>IF(F11="l","left",IF(F11="r","right",IF(F11="f","flat",IF(F11="d","dead",IF(F11="s","sor",IF(F11="st","sor t&amp;b",0))))))</f>
        <v>dead</v>
      </c>
      <c r="K11" s="246">
        <f>+G11</f>
        <v>20</v>
      </c>
      <c r="L11" s="247" t="str">
        <f>IF(F11&gt;"r",0,IF(G11&gt;0,"+",0))</f>
        <v>+</v>
      </c>
      <c r="M11" s="248">
        <f t="shared" ref="M11:M30" si="0">IF(F11="F",0,IF(F11&gt;"r",0,AZ11))</f>
        <v>6.5</v>
      </c>
      <c r="N11" s="249" t="str">
        <f>IF(G11&gt;0,"x",0)</f>
        <v>x</v>
      </c>
      <c r="O11" s="250">
        <f t="shared" ref="O11:O30" si="1">+I11</f>
        <v>63.5</v>
      </c>
      <c r="P11" s="251">
        <f t="shared" ref="P11:P30" si="2">IF($G11&gt;0,VLOOKUP($W11,$BK$12:$BL$40,2,FALSE)," ")</f>
        <v>74</v>
      </c>
      <c r="Q11" s="355">
        <f>IF(D11+E11&gt;0,IF(F11&gt;"u",0,IF(BA11="RR","RR",+BB11)),0)</f>
        <v>0.9</v>
      </c>
      <c r="R11" s="354">
        <f t="shared" ref="R11:R30" si="3">IF($C11&gt;0,VLOOKUP($X11,$BK$28:$BL$40,2,FALSE)," ")</f>
        <v>60</v>
      </c>
      <c r="S11" s="356">
        <f>IF($C11&gt;0,ROUND(IF($R11&lt;59,($K11+$M11)/23,IF($R11&lt;65,($K11+$M11)/25,IF($R11&lt;75,($K11+$M11)/30,"RR"))),1)," ")</f>
        <v>1.1000000000000001</v>
      </c>
      <c r="T11" s="114"/>
      <c r="U11" s="245">
        <f t="shared" ref="U11:U30" si="4">+D11+E11</f>
        <v>1</v>
      </c>
      <c r="V11" s="222" t="s">
        <v>2617</v>
      </c>
      <c r="W11" s="222" t="s">
        <v>2499</v>
      </c>
      <c r="X11" s="223" t="s">
        <v>158</v>
      </c>
      <c r="Y11" s="58"/>
      <c r="Z11" s="58"/>
      <c r="AA11" s="363">
        <f t="shared" ref="AA11:AA30" si="5">IF(D11+E11&gt;0,IF(F11&gt;"u",0,IF(BA11="RR","RR",ROUND(BA11,1))),0)</f>
        <v>0.9</v>
      </c>
      <c r="AB11" s="358">
        <f t="shared" ref="AB11:AB30" si="6">IF(D11+E11&gt;0,IF(P11&gt;75,BD11,+BC11),0)</f>
        <v>2</v>
      </c>
      <c r="AC11" s="359">
        <f t="shared" ref="AC11:AC30" si="7">IF(D11+E11&gt;0,IF(P11&gt;75,BI11,BE11),0)</f>
        <v>2</v>
      </c>
      <c r="AD11" s="360">
        <f t="shared" ref="AD11:AD30" si="8">IF($C11&gt;0,ROUNDUP((($K11+$M11)/25),0)," ")</f>
        <v>2</v>
      </c>
      <c r="AE11" s="369">
        <f t="shared" ref="AE11:AE30" si="9">IF(C11&gt;0,(O11+10)*AD11/36,0)</f>
        <v>4.083333333333333</v>
      </c>
      <c r="AF11" s="58" t="s">
        <v>24</v>
      </c>
      <c r="AG11" s="117">
        <f t="shared" ref="AG11:AG30" si="10">+G11*I11/144*(D11+E11)</f>
        <v>8.8194444444444446</v>
      </c>
      <c r="AH11" s="114">
        <v>45</v>
      </c>
      <c r="AI11" s="114">
        <v>20</v>
      </c>
      <c r="AJ11" s="114"/>
      <c r="AK11" s="118"/>
      <c r="AL11" s="260">
        <f t="shared" ref="AL11:AL30" si="11">IF(C11&gt;0,AB11*Lining_Sew_Price)+AB11*sew_price*squeeze</f>
        <v>105</v>
      </c>
      <c r="AM11" s="119">
        <f t="shared" ref="AM11:AM30" si="12">IF($R$34=1,AB11*install_price*squeeze," ")</f>
        <v>36</v>
      </c>
      <c r="AN11" s="261">
        <f t="shared" ref="AN11:AN30" si="13">U11*AJ11*squeeze</f>
        <v>0</v>
      </c>
      <c r="AO11" s="119">
        <f t="shared" ref="AO11:AO30" si="14">AC11*AH11*squeeze</f>
        <v>90</v>
      </c>
      <c r="AP11" s="119">
        <f t="shared" ref="AP11:AP30" si="15">IF(C11&gt;0,AE11*AI11*squeeze," ")</f>
        <v>81.666666666666657</v>
      </c>
      <c r="AQ11" s="119">
        <f t="shared" ref="AQ11:AQ30" si="16">+AK11*squeeze</f>
        <v>0</v>
      </c>
      <c r="AR11" s="120">
        <f t="shared" ref="AR11:AR30" si="17">SUM(AL11:AQ11)</f>
        <v>312.66666666666663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0.89527027027027029</v>
      </c>
      <c r="BB11" s="121">
        <f>(+ROUNDUP(BA11*2,1))/2</f>
        <v>0.9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1</v>
      </c>
      <c r="BE11" s="121">
        <f>(ROUNDUP(2*BF11,0))/2</f>
        <v>2</v>
      </c>
      <c r="BF11" s="121">
        <f t="shared" ref="BF11:BF30" si="21">((IF(T11:T116,BH11,BG11))*AA11/36)*(IF(D11&gt;0,D11,E11))</f>
        <v>1.9874999999999998</v>
      </c>
      <c r="BG11" s="121">
        <f t="shared" ref="BG11:BG30" si="22">I11+16</f>
        <v>79.5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3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2618</v>
      </c>
      <c r="C12" s="156" t="s">
        <v>122</v>
      </c>
      <c r="D12" s="113"/>
      <c r="E12" s="114">
        <v>1</v>
      </c>
      <c r="F12" s="114" t="s">
        <v>144</v>
      </c>
      <c r="G12" s="112">
        <v>20</v>
      </c>
      <c r="H12" s="115">
        <v>3.5</v>
      </c>
      <c r="I12" s="112">
        <v>63.5</v>
      </c>
      <c r="J12" s="246" t="str">
        <f t="shared" ref="J12:J30" si="25">IF(F12="l","left",IF(F12="r","right",IF(F12="f","flat",IF(F12="d","dead",IF(F12="s","sor",IF(F12="st","sor t&amp;b",0))))))</f>
        <v>dead</v>
      </c>
      <c r="K12" s="246">
        <f t="shared" ref="K12:K30" si="26">+G12</f>
        <v>20</v>
      </c>
      <c r="L12" s="247" t="str">
        <f t="shared" ref="L12:L30" si="27">IF(F12&gt;"r",0,IF(G12&gt;0,"+",0))</f>
        <v>+</v>
      </c>
      <c r="M12" s="248">
        <f t="shared" si="0"/>
        <v>6.5</v>
      </c>
      <c r="N12" s="249" t="str">
        <f t="shared" ref="N12:N30" si="28">IF(G12&gt;0,"x",0)</f>
        <v>x</v>
      </c>
      <c r="O12" s="250">
        <f t="shared" si="1"/>
        <v>63.5</v>
      </c>
      <c r="P12" s="251">
        <f t="shared" si="2"/>
        <v>74</v>
      </c>
      <c r="Q12" s="355">
        <f t="shared" ref="Q12:Q30" si="29">IF(D12+E12&gt;0,IF(F12&gt;"u",0,IF(BA12="RR","RR",+BB12)),0)</f>
        <v>0.9</v>
      </c>
      <c r="R12" s="251">
        <f t="shared" si="3"/>
        <v>64</v>
      </c>
      <c r="S12" s="356">
        <f t="shared" ref="S12:S30" si="30">IF($C12&gt;0,ROUND(IF($R12&lt;59,($K12+$M12)/23,IF($R12&lt;65,($K12+$M12)/25,IF($R12&lt;75,($K12+$M12)/30,"RR"))),1)," ")</f>
        <v>1.1000000000000001</v>
      </c>
      <c r="T12" s="114"/>
      <c r="U12" s="245">
        <f t="shared" si="4"/>
        <v>1</v>
      </c>
      <c r="V12" s="222" t="s">
        <v>2617</v>
      </c>
      <c r="W12" s="222" t="s">
        <v>2499</v>
      </c>
      <c r="X12" s="223" t="s">
        <v>159</v>
      </c>
      <c r="Y12" s="58"/>
      <c r="Z12" s="58"/>
      <c r="AA12" s="363">
        <f t="shared" si="5"/>
        <v>0.9</v>
      </c>
      <c r="AB12" s="358">
        <f t="shared" si="6"/>
        <v>2</v>
      </c>
      <c r="AC12" s="359">
        <f t="shared" si="7"/>
        <v>2</v>
      </c>
      <c r="AD12" s="360">
        <f t="shared" si="8"/>
        <v>2</v>
      </c>
      <c r="AE12" s="369">
        <f t="shared" si="9"/>
        <v>4.083333333333333</v>
      </c>
      <c r="AF12" s="58" t="s">
        <v>25</v>
      </c>
      <c r="AG12" s="117">
        <f t="shared" si="10"/>
        <v>8.8194444444444446</v>
      </c>
      <c r="AH12" s="114">
        <v>45</v>
      </c>
      <c r="AI12" s="114">
        <v>15</v>
      </c>
      <c r="AJ12" s="114"/>
      <c r="AK12" s="118"/>
      <c r="AL12" s="260">
        <f t="shared" si="11"/>
        <v>105</v>
      </c>
      <c r="AM12" s="119">
        <f t="shared" si="12"/>
        <v>36</v>
      </c>
      <c r="AN12" s="261">
        <f t="shared" si="13"/>
        <v>0</v>
      </c>
      <c r="AO12" s="119">
        <f t="shared" si="14"/>
        <v>90</v>
      </c>
      <c r="AP12" s="119">
        <f t="shared" si="15"/>
        <v>61.249999999999993</v>
      </c>
      <c r="AQ12" s="119">
        <f t="shared" si="16"/>
        <v>0</v>
      </c>
      <c r="AR12" s="120">
        <f t="shared" si="17"/>
        <v>292.25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0.89527027027027029</v>
      </c>
      <c r="BB12" s="121">
        <f t="shared" ref="BB12:BB30" si="32">(+ROUNDUP(BA12*2,1))/2</f>
        <v>0.9</v>
      </c>
      <c r="BC12" s="122">
        <f t="shared" si="19"/>
        <v>2</v>
      </c>
      <c r="BD12" s="122">
        <f t="shared" si="20"/>
        <v>1</v>
      </c>
      <c r="BE12" s="121">
        <f t="shared" ref="BE12:BE30" si="33">(ROUNDUP(2*BF12,0))/2</f>
        <v>2</v>
      </c>
      <c r="BF12" s="121">
        <f t="shared" si="21"/>
        <v>1.9874999999999998</v>
      </c>
      <c r="BG12" s="121">
        <f t="shared" si="22"/>
        <v>79.5</v>
      </c>
      <c r="BH12" s="121" t="e">
        <f t="shared" si="23"/>
        <v>#DIV/0!</v>
      </c>
      <c r="BI12" s="123">
        <f t="shared" si="24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2619</v>
      </c>
      <c r="C13" s="156" t="s">
        <v>122</v>
      </c>
      <c r="D13" s="113"/>
      <c r="E13" s="114">
        <v>1</v>
      </c>
      <c r="F13" s="114" t="s">
        <v>144</v>
      </c>
      <c r="G13" s="112">
        <v>20</v>
      </c>
      <c r="H13" s="115">
        <v>3.5</v>
      </c>
      <c r="I13" s="112">
        <v>50</v>
      </c>
      <c r="J13" s="246" t="str">
        <f t="shared" si="25"/>
        <v>dead</v>
      </c>
      <c r="K13" s="246">
        <f t="shared" si="26"/>
        <v>20</v>
      </c>
      <c r="L13" s="247" t="str">
        <f t="shared" si="27"/>
        <v>+</v>
      </c>
      <c r="M13" s="248">
        <f t="shared" si="0"/>
        <v>6.5</v>
      </c>
      <c r="N13" s="249" t="str">
        <f t="shared" si="28"/>
        <v>x</v>
      </c>
      <c r="O13" s="250">
        <f t="shared" si="1"/>
        <v>50</v>
      </c>
      <c r="P13" s="251">
        <f t="shared" si="2"/>
        <v>74</v>
      </c>
      <c r="Q13" s="355">
        <f t="shared" si="29"/>
        <v>0.9</v>
      </c>
      <c r="R13" s="251">
        <f t="shared" si="3"/>
        <v>64</v>
      </c>
      <c r="S13" s="356">
        <f t="shared" si="30"/>
        <v>1.1000000000000001</v>
      </c>
      <c r="T13" s="114"/>
      <c r="U13" s="245">
        <f t="shared" si="4"/>
        <v>1</v>
      </c>
      <c r="V13" s="222" t="s">
        <v>2617</v>
      </c>
      <c r="W13" s="222" t="s">
        <v>2499</v>
      </c>
      <c r="X13" s="223" t="s">
        <v>159</v>
      </c>
      <c r="Y13" s="58"/>
      <c r="Z13" s="58"/>
      <c r="AA13" s="363">
        <f t="shared" si="5"/>
        <v>0.9</v>
      </c>
      <c r="AB13" s="358">
        <f t="shared" si="6"/>
        <v>2</v>
      </c>
      <c r="AC13" s="359">
        <f t="shared" si="7"/>
        <v>2</v>
      </c>
      <c r="AD13" s="360">
        <f t="shared" si="8"/>
        <v>2</v>
      </c>
      <c r="AE13" s="369">
        <f t="shared" si="9"/>
        <v>3.3333333333333335</v>
      </c>
      <c r="AF13" s="58" t="s">
        <v>26</v>
      </c>
      <c r="AG13" s="117">
        <f t="shared" si="10"/>
        <v>6.9444444444444446</v>
      </c>
      <c r="AH13" s="114">
        <v>45</v>
      </c>
      <c r="AI13" s="114">
        <v>15</v>
      </c>
      <c r="AJ13" s="114"/>
      <c r="AK13" s="118"/>
      <c r="AL13" s="260">
        <f t="shared" si="11"/>
        <v>105</v>
      </c>
      <c r="AM13" s="119">
        <f t="shared" si="12"/>
        <v>36</v>
      </c>
      <c r="AN13" s="261">
        <f t="shared" si="13"/>
        <v>0</v>
      </c>
      <c r="AO13" s="119">
        <f t="shared" si="14"/>
        <v>90</v>
      </c>
      <c r="AP13" s="119">
        <f t="shared" si="15"/>
        <v>50</v>
      </c>
      <c r="AQ13" s="119">
        <f t="shared" si="16"/>
        <v>0</v>
      </c>
      <c r="AR13" s="120">
        <f t="shared" si="17"/>
        <v>281</v>
      </c>
      <c r="AS13" s="185"/>
      <c r="AZ13" s="121">
        <f t="shared" si="31"/>
        <v>6.5</v>
      </c>
      <c r="BA13" s="121">
        <f t="shared" si="18"/>
        <v>0.89527027027027029</v>
      </c>
      <c r="BB13" s="121">
        <f t="shared" si="32"/>
        <v>0.9</v>
      </c>
      <c r="BC13" s="122">
        <f t="shared" si="19"/>
        <v>2</v>
      </c>
      <c r="BD13" s="122">
        <f t="shared" si="20"/>
        <v>1</v>
      </c>
      <c r="BE13" s="121">
        <f t="shared" si="33"/>
        <v>2</v>
      </c>
      <c r="BF13" s="121">
        <f t="shared" si="21"/>
        <v>1.65</v>
      </c>
      <c r="BG13" s="121">
        <f t="shared" si="22"/>
        <v>66</v>
      </c>
      <c r="BH13" s="121" t="e">
        <f t="shared" si="23"/>
        <v>#DIV/0!</v>
      </c>
      <c r="BI13" s="123">
        <f t="shared" si="24"/>
        <v>3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2619</v>
      </c>
      <c r="C14" s="156" t="s">
        <v>122</v>
      </c>
      <c r="D14" s="113"/>
      <c r="E14" s="114">
        <v>1</v>
      </c>
      <c r="F14" s="114" t="s">
        <v>144</v>
      </c>
      <c r="G14" s="112">
        <v>20</v>
      </c>
      <c r="H14" s="115">
        <v>3.5</v>
      </c>
      <c r="I14" s="112">
        <v>50</v>
      </c>
      <c r="J14" s="246" t="str">
        <f t="shared" si="25"/>
        <v>dead</v>
      </c>
      <c r="K14" s="246">
        <f t="shared" si="26"/>
        <v>20</v>
      </c>
      <c r="L14" s="247" t="str">
        <f t="shared" si="27"/>
        <v>+</v>
      </c>
      <c r="M14" s="248">
        <f t="shared" si="0"/>
        <v>6.5</v>
      </c>
      <c r="N14" s="249" t="str">
        <f t="shared" si="28"/>
        <v>x</v>
      </c>
      <c r="O14" s="250">
        <f t="shared" si="1"/>
        <v>50</v>
      </c>
      <c r="P14" s="251">
        <f t="shared" si="2"/>
        <v>74</v>
      </c>
      <c r="Q14" s="355">
        <f t="shared" si="29"/>
        <v>0.9</v>
      </c>
      <c r="R14" s="251">
        <f t="shared" si="3"/>
        <v>64</v>
      </c>
      <c r="S14" s="356">
        <f t="shared" si="30"/>
        <v>1.1000000000000001</v>
      </c>
      <c r="T14" s="114">
        <v>0</v>
      </c>
      <c r="U14" s="245">
        <f t="shared" si="4"/>
        <v>1</v>
      </c>
      <c r="V14" s="222" t="s">
        <v>2617</v>
      </c>
      <c r="W14" s="222" t="s">
        <v>2499</v>
      </c>
      <c r="X14" s="223" t="s">
        <v>159</v>
      </c>
      <c r="Y14" s="58"/>
      <c r="Z14" s="58"/>
      <c r="AA14" s="363">
        <f t="shared" si="5"/>
        <v>0.9</v>
      </c>
      <c r="AB14" s="358">
        <f t="shared" si="6"/>
        <v>2</v>
      </c>
      <c r="AC14" s="359">
        <f t="shared" si="7"/>
        <v>2</v>
      </c>
      <c r="AD14" s="360">
        <f t="shared" si="8"/>
        <v>2</v>
      </c>
      <c r="AE14" s="369">
        <f t="shared" si="9"/>
        <v>3.3333333333333335</v>
      </c>
      <c r="AF14" s="58" t="s">
        <v>27</v>
      </c>
      <c r="AG14" s="117">
        <f t="shared" si="10"/>
        <v>6.9444444444444446</v>
      </c>
      <c r="AH14" s="114">
        <v>45</v>
      </c>
      <c r="AI14" s="114">
        <v>15</v>
      </c>
      <c r="AJ14" s="114"/>
      <c r="AK14" s="118"/>
      <c r="AL14" s="260">
        <f t="shared" si="11"/>
        <v>105</v>
      </c>
      <c r="AM14" s="119">
        <f t="shared" si="12"/>
        <v>36</v>
      </c>
      <c r="AN14" s="261">
        <f t="shared" si="13"/>
        <v>0</v>
      </c>
      <c r="AO14" s="119">
        <f t="shared" si="14"/>
        <v>90</v>
      </c>
      <c r="AP14" s="119">
        <f t="shared" si="15"/>
        <v>50</v>
      </c>
      <c r="AQ14" s="119">
        <f t="shared" si="16"/>
        <v>0</v>
      </c>
      <c r="AR14" s="120">
        <f t="shared" si="17"/>
        <v>281</v>
      </c>
      <c r="AS14" s="185"/>
      <c r="AZ14" s="121">
        <f t="shared" si="31"/>
        <v>6.5</v>
      </c>
      <c r="BA14" s="121">
        <f t="shared" si="18"/>
        <v>0.89527027027027029</v>
      </c>
      <c r="BB14" s="121">
        <f t="shared" si="32"/>
        <v>0.9</v>
      </c>
      <c r="BC14" s="122">
        <f t="shared" si="19"/>
        <v>2</v>
      </c>
      <c r="BD14" s="122">
        <f t="shared" si="20"/>
        <v>1</v>
      </c>
      <c r="BE14" s="121">
        <f t="shared" si="33"/>
        <v>2</v>
      </c>
      <c r="BF14" s="121">
        <f t="shared" si="21"/>
        <v>1.65</v>
      </c>
      <c r="BG14" s="121">
        <f t="shared" si="22"/>
        <v>66</v>
      </c>
      <c r="BH14" s="121" t="e">
        <f t="shared" si="23"/>
        <v>#DIV/0!</v>
      </c>
      <c r="BI14" s="123">
        <f t="shared" si="24"/>
        <v>3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2618</v>
      </c>
      <c r="C15" s="156" t="s">
        <v>122</v>
      </c>
      <c r="D15" s="113"/>
      <c r="E15" s="114">
        <v>1</v>
      </c>
      <c r="F15" s="114" t="s">
        <v>144</v>
      </c>
      <c r="G15" s="112">
        <v>20</v>
      </c>
      <c r="H15" s="115">
        <v>3.5</v>
      </c>
      <c r="I15" s="112">
        <v>50</v>
      </c>
      <c r="J15" s="246" t="str">
        <f t="shared" si="25"/>
        <v>dead</v>
      </c>
      <c r="K15" s="246">
        <f t="shared" si="26"/>
        <v>20</v>
      </c>
      <c r="L15" s="247" t="str">
        <f t="shared" si="27"/>
        <v>+</v>
      </c>
      <c r="M15" s="248">
        <f t="shared" si="0"/>
        <v>6.5</v>
      </c>
      <c r="N15" s="249" t="str">
        <f t="shared" si="28"/>
        <v>x</v>
      </c>
      <c r="O15" s="250">
        <f t="shared" si="1"/>
        <v>50</v>
      </c>
      <c r="P15" s="251">
        <f t="shared" si="2"/>
        <v>74</v>
      </c>
      <c r="Q15" s="355">
        <f t="shared" si="29"/>
        <v>0.9</v>
      </c>
      <c r="R15" s="251">
        <f t="shared" si="3"/>
        <v>64</v>
      </c>
      <c r="S15" s="356">
        <f t="shared" si="30"/>
        <v>1.1000000000000001</v>
      </c>
      <c r="T15" s="114">
        <v>0</v>
      </c>
      <c r="U15" s="245">
        <f t="shared" si="4"/>
        <v>1</v>
      </c>
      <c r="V15" s="222" t="s">
        <v>2620</v>
      </c>
      <c r="W15" s="222" t="s">
        <v>2499</v>
      </c>
      <c r="X15" s="223" t="s">
        <v>159</v>
      </c>
      <c r="Y15" s="58"/>
      <c r="Z15" s="58"/>
      <c r="AA15" s="363">
        <f t="shared" si="5"/>
        <v>0.9</v>
      </c>
      <c r="AB15" s="358">
        <f t="shared" si="6"/>
        <v>2</v>
      </c>
      <c r="AC15" s="359">
        <f t="shared" si="7"/>
        <v>2</v>
      </c>
      <c r="AD15" s="360">
        <f t="shared" si="8"/>
        <v>2</v>
      </c>
      <c r="AE15" s="369">
        <f t="shared" si="9"/>
        <v>3.3333333333333335</v>
      </c>
      <c r="AF15" s="58" t="s">
        <v>28</v>
      </c>
      <c r="AG15" s="117">
        <f t="shared" si="10"/>
        <v>6.9444444444444446</v>
      </c>
      <c r="AH15" s="114">
        <v>45</v>
      </c>
      <c r="AI15" s="114">
        <v>15</v>
      </c>
      <c r="AJ15" s="114">
        <v>25</v>
      </c>
      <c r="AK15" s="118"/>
      <c r="AL15" s="260">
        <f t="shared" si="11"/>
        <v>105</v>
      </c>
      <c r="AM15" s="119">
        <f t="shared" si="12"/>
        <v>36</v>
      </c>
      <c r="AN15" s="261">
        <f t="shared" si="13"/>
        <v>25</v>
      </c>
      <c r="AO15" s="119">
        <f t="shared" si="14"/>
        <v>90</v>
      </c>
      <c r="AP15" s="119">
        <f t="shared" si="15"/>
        <v>50</v>
      </c>
      <c r="AQ15" s="119">
        <f t="shared" si="16"/>
        <v>0</v>
      </c>
      <c r="AR15" s="120">
        <f t="shared" si="17"/>
        <v>306</v>
      </c>
      <c r="AS15" s="185"/>
      <c r="AZ15" s="121">
        <f t="shared" si="31"/>
        <v>6.5</v>
      </c>
      <c r="BA15" s="121">
        <f t="shared" si="18"/>
        <v>0.89527027027027029</v>
      </c>
      <c r="BB15" s="121">
        <f t="shared" si="32"/>
        <v>0.9</v>
      </c>
      <c r="BC15" s="122">
        <f t="shared" si="19"/>
        <v>2</v>
      </c>
      <c r="BD15" s="122">
        <f t="shared" si="20"/>
        <v>1</v>
      </c>
      <c r="BE15" s="121">
        <f t="shared" si="33"/>
        <v>2</v>
      </c>
      <c r="BF15" s="121">
        <f t="shared" si="21"/>
        <v>1.65</v>
      </c>
      <c r="BG15" s="121">
        <f t="shared" si="22"/>
        <v>66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2621</v>
      </c>
      <c r="C16" s="156" t="s">
        <v>122</v>
      </c>
      <c r="D16" s="113"/>
      <c r="E16" s="114">
        <v>1</v>
      </c>
      <c r="F16" s="114" t="s">
        <v>144</v>
      </c>
      <c r="G16" s="112">
        <v>78</v>
      </c>
      <c r="H16" s="115">
        <v>3.5</v>
      </c>
      <c r="I16" s="112">
        <v>33.5</v>
      </c>
      <c r="J16" s="246" t="str">
        <f t="shared" si="25"/>
        <v>dead</v>
      </c>
      <c r="K16" s="246">
        <f t="shared" si="26"/>
        <v>78</v>
      </c>
      <c r="L16" s="247" t="str">
        <f t="shared" si="27"/>
        <v>+</v>
      </c>
      <c r="M16" s="248">
        <f t="shared" si="0"/>
        <v>6.5</v>
      </c>
      <c r="N16" s="249" t="str">
        <f t="shared" si="28"/>
        <v>x</v>
      </c>
      <c r="O16" s="250">
        <f t="shared" si="1"/>
        <v>33.5</v>
      </c>
      <c r="P16" s="251">
        <f t="shared" si="2"/>
        <v>74</v>
      </c>
      <c r="Q16" s="355">
        <f t="shared" si="29"/>
        <v>2.9</v>
      </c>
      <c r="R16" s="251">
        <f t="shared" si="3"/>
        <v>64</v>
      </c>
      <c r="S16" s="356">
        <f t="shared" si="30"/>
        <v>3.4</v>
      </c>
      <c r="T16" s="114">
        <v>0</v>
      </c>
      <c r="U16" s="245">
        <f t="shared" si="4"/>
        <v>1</v>
      </c>
      <c r="V16" s="222" t="s">
        <v>2620</v>
      </c>
      <c r="W16" s="222" t="s">
        <v>2499</v>
      </c>
      <c r="X16" s="223" t="s">
        <v>159</v>
      </c>
      <c r="Y16" s="58"/>
      <c r="Z16" s="58"/>
      <c r="AA16" s="363">
        <f t="shared" si="5"/>
        <v>2.9</v>
      </c>
      <c r="AB16" s="358">
        <f t="shared" si="6"/>
        <v>4</v>
      </c>
      <c r="AC16" s="359">
        <f t="shared" si="7"/>
        <v>4</v>
      </c>
      <c r="AD16" s="360">
        <f t="shared" si="8"/>
        <v>4</v>
      </c>
      <c r="AE16" s="369">
        <f t="shared" si="9"/>
        <v>4.833333333333333</v>
      </c>
      <c r="AF16" s="58" t="s">
        <v>29</v>
      </c>
      <c r="AG16" s="117">
        <f t="shared" si="10"/>
        <v>18.145833333333332</v>
      </c>
      <c r="AH16" s="114">
        <v>45</v>
      </c>
      <c r="AI16" s="114">
        <v>15</v>
      </c>
      <c r="AJ16" s="114">
        <v>85</v>
      </c>
      <c r="AK16" s="118"/>
      <c r="AL16" s="260">
        <f t="shared" si="11"/>
        <v>210</v>
      </c>
      <c r="AM16" s="119">
        <f t="shared" si="12"/>
        <v>72</v>
      </c>
      <c r="AN16" s="261">
        <f t="shared" si="13"/>
        <v>85</v>
      </c>
      <c r="AO16" s="119">
        <f t="shared" si="14"/>
        <v>180</v>
      </c>
      <c r="AP16" s="119">
        <f t="shared" si="15"/>
        <v>72.5</v>
      </c>
      <c r="AQ16" s="119">
        <f t="shared" si="16"/>
        <v>0</v>
      </c>
      <c r="AR16" s="120">
        <f t="shared" si="17"/>
        <v>619.5</v>
      </c>
      <c r="AS16" s="185"/>
      <c r="AZ16" s="121">
        <f t="shared" si="31"/>
        <v>6.5</v>
      </c>
      <c r="BA16" s="121">
        <f t="shared" si="18"/>
        <v>2.8547297297297298</v>
      </c>
      <c r="BB16" s="121">
        <f t="shared" si="32"/>
        <v>2.9</v>
      </c>
      <c r="BC16" s="122">
        <f t="shared" si="19"/>
        <v>4</v>
      </c>
      <c r="BD16" s="122">
        <f t="shared" si="20"/>
        <v>4</v>
      </c>
      <c r="BE16" s="121">
        <f t="shared" si="33"/>
        <v>4</v>
      </c>
      <c r="BF16" s="121">
        <f t="shared" si="21"/>
        <v>3.9874999999999994</v>
      </c>
      <c r="BG16" s="121">
        <f t="shared" si="22"/>
        <v>49.5</v>
      </c>
      <c r="BH16" s="121" t="e">
        <f t="shared" si="23"/>
        <v>#DIV/0!</v>
      </c>
      <c r="BI16" s="123">
        <f t="shared" si="24"/>
        <v>7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25"/>
        <v>0</v>
      </c>
      <c r="K17" s="246">
        <f t="shared" si="26"/>
        <v>0</v>
      </c>
      <c r="L17" s="247">
        <f t="shared" si="27"/>
        <v>0</v>
      </c>
      <c r="M17" s="248">
        <f t="shared" si="0"/>
        <v>3</v>
      </c>
      <c r="N17" s="249">
        <f t="shared" si="28"/>
        <v>0</v>
      </c>
      <c r="O17" s="250">
        <f t="shared" si="1"/>
        <v>0</v>
      </c>
      <c r="P17" s="251" t="str">
        <f t="shared" si="2"/>
        <v xml:space="preserve"> </v>
      </c>
      <c r="Q17" s="355">
        <f t="shared" si="29"/>
        <v>0</v>
      </c>
      <c r="R17" s="251" t="str">
        <f t="shared" si="3"/>
        <v xml:space="preserve"> </v>
      </c>
      <c r="S17" s="356" t="str">
        <f t="shared" si="30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63">
        <f t="shared" si="5"/>
        <v>0</v>
      </c>
      <c r="AB17" s="358">
        <f t="shared" si="6"/>
        <v>0</v>
      </c>
      <c r="AC17" s="359">
        <f t="shared" si="7"/>
        <v>0</v>
      </c>
      <c r="AD17" s="360" t="str">
        <f t="shared" si="8"/>
        <v xml:space="preserve"> </v>
      </c>
      <c r="AE17" s="369">
        <f t="shared" si="9"/>
        <v>0</v>
      </c>
      <c r="AF17" s="58" t="s">
        <v>30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>
        <f t="shared" si="12"/>
        <v>0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5">
        <f t="shared" si="29"/>
        <v>0</v>
      </c>
      <c r="R18" s="251" t="str">
        <f t="shared" si="3"/>
        <v xml:space="preserve"> </v>
      </c>
      <c r="S18" s="356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3">
        <f t="shared" si="5"/>
        <v>0</v>
      </c>
      <c r="AB18" s="358">
        <f t="shared" si="6"/>
        <v>0</v>
      </c>
      <c r="AC18" s="359">
        <f t="shared" si="7"/>
        <v>0</v>
      </c>
      <c r="AD18" s="360" t="str">
        <f t="shared" si="8"/>
        <v xml:space="preserve"> </v>
      </c>
      <c r="AE18" s="369">
        <f t="shared" si="9"/>
        <v>0</v>
      </c>
      <c r="AF18" s="58" t="s">
        <v>31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>
        <f t="shared" si="12"/>
        <v>0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5">
        <f t="shared" si="29"/>
        <v>0</v>
      </c>
      <c r="R19" s="251" t="str">
        <f t="shared" si="3"/>
        <v xml:space="preserve"> </v>
      </c>
      <c r="S19" s="356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3">
        <f t="shared" si="5"/>
        <v>0</v>
      </c>
      <c r="AB19" s="358">
        <f t="shared" si="6"/>
        <v>0</v>
      </c>
      <c r="AC19" s="359">
        <f t="shared" si="7"/>
        <v>0</v>
      </c>
      <c r="AD19" s="360" t="str">
        <f t="shared" si="8"/>
        <v xml:space="preserve"> </v>
      </c>
      <c r="AE19" s="369">
        <f t="shared" si="9"/>
        <v>0</v>
      </c>
      <c r="AF19" s="58" t="s">
        <v>32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5">
        <f t="shared" si="29"/>
        <v>0</v>
      </c>
      <c r="R20" s="251" t="str">
        <f t="shared" si="3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5"/>
        <v>0</v>
      </c>
      <c r="AB20" s="358">
        <f t="shared" si="6"/>
        <v>0</v>
      </c>
      <c r="AC20" s="359">
        <f t="shared" si="7"/>
        <v>0</v>
      </c>
      <c r="AD20" s="360" t="str">
        <f t="shared" si="8"/>
        <v xml:space="preserve"> </v>
      </c>
      <c r="AE20" s="369">
        <f t="shared" si="9"/>
        <v>0</v>
      </c>
      <c r="AF20" s="58" t="s">
        <v>33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5">
        <f t="shared" si="29"/>
        <v>0</v>
      </c>
      <c r="R21" s="251" t="str">
        <f t="shared" si="3"/>
        <v xml:space="preserve"> </v>
      </c>
      <c r="S21" s="356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3">
        <f t="shared" si="5"/>
        <v>0</v>
      </c>
      <c r="AB21" s="358">
        <f t="shared" si="6"/>
        <v>0</v>
      </c>
      <c r="AC21" s="359">
        <f t="shared" si="7"/>
        <v>0</v>
      </c>
      <c r="AD21" s="360" t="str">
        <f t="shared" si="8"/>
        <v xml:space="preserve"> </v>
      </c>
      <c r="AE21" s="369">
        <f t="shared" si="9"/>
        <v>0</v>
      </c>
      <c r="AF21" s="58" t="s">
        <v>34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5">
        <f t="shared" si="29"/>
        <v>0</v>
      </c>
      <c r="R22" s="251" t="str">
        <f t="shared" si="3"/>
        <v xml:space="preserve"> </v>
      </c>
      <c r="S22" s="356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3">
        <f t="shared" si="5"/>
        <v>0</v>
      </c>
      <c r="AB22" s="358">
        <f t="shared" si="6"/>
        <v>0</v>
      </c>
      <c r="AC22" s="359">
        <f t="shared" si="7"/>
        <v>0</v>
      </c>
      <c r="AD22" s="360" t="str">
        <f t="shared" si="8"/>
        <v xml:space="preserve"> </v>
      </c>
      <c r="AE22" s="369">
        <f t="shared" si="9"/>
        <v>0</v>
      </c>
      <c r="AF22" s="58" t="s">
        <v>35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80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5">
        <f t="shared" si="29"/>
        <v>0</v>
      </c>
      <c r="R23" s="251" t="str">
        <f t="shared" si="3"/>
        <v xml:space="preserve"> </v>
      </c>
      <c r="S23" s="356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3">
        <f t="shared" si="5"/>
        <v>0</v>
      </c>
      <c r="AB23" s="358">
        <f t="shared" si="6"/>
        <v>0</v>
      </c>
      <c r="AC23" s="359">
        <f t="shared" si="7"/>
        <v>0</v>
      </c>
      <c r="AD23" s="360" t="str">
        <f t="shared" si="8"/>
        <v xml:space="preserve"> </v>
      </c>
      <c r="AE23" s="369">
        <f t="shared" si="9"/>
        <v>0</v>
      </c>
      <c r="AF23" s="58" t="s">
        <v>36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5">
        <f t="shared" si="29"/>
        <v>0</v>
      </c>
      <c r="R24" s="251" t="str">
        <f t="shared" si="3"/>
        <v xml:space="preserve"> </v>
      </c>
      <c r="S24" s="356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3">
        <f t="shared" si="5"/>
        <v>0</v>
      </c>
      <c r="AB24" s="358">
        <f t="shared" si="6"/>
        <v>0</v>
      </c>
      <c r="AC24" s="359">
        <f t="shared" si="7"/>
        <v>0</v>
      </c>
      <c r="AD24" s="360" t="str">
        <f t="shared" si="8"/>
        <v xml:space="preserve"> </v>
      </c>
      <c r="AE24" s="369">
        <f t="shared" si="9"/>
        <v>0</v>
      </c>
      <c r="AF24" s="58" t="s">
        <v>37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5">
        <f t="shared" si="29"/>
        <v>0</v>
      </c>
      <c r="R25" s="251" t="str">
        <f t="shared" si="3"/>
        <v xml:space="preserve"> </v>
      </c>
      <c r="S25" s="356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3">
        <f t="shared" si="5"/>
        <v>0</v>
      </c>
      <c r="AB25" s="358">
        <f t="shared" si="6"/>
        <v>0</v>
      </c>
      <c r="AC25" s="359">
        <f t="shared" si="7"/>
        <v>0</v>
      </c>
      <c r="AD25" s="360" t="str">
        <f t="shared" si="8"/>
        <v xml:space="preserve"> </v>
      </c>
      <c r="AE25" s="369">
        <f t="shared" si="9"/>
        <v>0</v>
      </c>
      <c r="AF25" s="58" t="s">
        <v>43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5">
        <f t="shared" si="29"/>
        <v>0</v>
      </c>
      <c r="R26" s="251" t="str">
        <f t="shared" si="3"/>
        <v xml:space="preserve"> </v>
      </c>
      <c r="S26" s="356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3">
        <f t="shared" si="5"/>
        <v>0</v>
      </c>
      <c r="AB26" s="358">
        <f t="shared" si="6"/>
        <v>0</v>
      </c>
      <c r="AC26" s="359">
        <f t="shared" si="7"/>
        <v>0</v>
      </c>
      <c r="AD26" s="360" t="str">
        <f t="shared" si="8"/>
        <v xml:space="preserve"> </v>
      </c>
      <c r="AE26" s="369">
        <f t="shared" si="9"/>
        <v>0</v>
      </c>
      <c r="AF26" s="58" t="s">
        <v>44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5">
        <f t="shared" si="29"/>
        <v>0</v>
      </c>
      <c r="R27" s="251" t="str">
        <f t="shared" si="3"/>
        <v xml:space="preserve"> </v>
      </c>
      <c r="S27" s="356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3">
        <f t="shared" si="5"/>
        <v>0</v>
      </c>
      <c r="AB27" s="358">
        <f t="shared" si="6"/>
        <v>0</v>
      </c>
      <c r="AC27" s="359">
        <f t="shared" si="7"/>
        <v>0</v>
      </c>
      <c r="AD27" s="360" t="str">
        <f t="shared" si="8"/>
        <v xml:space="preserve"> </v>
      </c>
      <c r="AE27" s="369">
        <f t="shared" si="9"/>
        <v>0</v>
      </c>
      <c r="AF27" s="58" t="s">
        <v>45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5">
        <f t="shared" si="29"/>
        <v>0</v>
      </c>
      <c r="R28" s="251" t="str">
        <f t="shared" si="3"/>
        <v xml:space="preserve"> </v>
      </c>
      <c r="S28" s="356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3">
        <f t="shared" si="5"/>
        <v>0</v>
      </c>
      <c r="AB28" s="358">
        <f t="shared" si="6"/>
        <v>0</v>
      </c>
      <c r="AC28" s="359">
        <f t="shared" si="7"/>
        <v>0</v>
      </c>
      <c r="AD28" s="360" t="str">
        <f t="shared" si="8"/>
        <v xml:space="preserve"> </v>
      </c>
      <c r="AE28" s="369">
        <f t="shared" si="9"/>
        <v>0</v>
      </c>
      <c r="AF28" s="58" t="s">
        <v>46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5">
        <f t="shared" si="29"/>
        <v>0</v>
      </c>
      <c r="R29" s="251" t="str">
        <f t="shared" si="3"/>
        <v xml:space="preserve"> </v>
      </c>
      <c r="S29" s="356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3">
        <f t="shared" si="5"/>
        <v>0</v>
      </c>
      <c r="AB29" s="358">
        <f t="shared" si="6"/>
        <v>0</v>
      </c>
      <c r="AC29" s="359">
        <f t="shared" si="7"/>
        <v>0</v>
      </c>
      <c r="AD29" s="360" t="str">
        <f t="shared" si="8"/>
        <v xml:space="preserve"> </v>
      </c>
      <c r="AE29" s="369">
        <f t="shared" si="9"/>
        <v>0</v>
      </c>
      <c r="AF29" s="58" t="s">
        <v>47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5">
        <f t="shared" si="29"/>
        <v>0</v>
      </c>
      <c r="R30" s="251" t="str">
        <f t="shared" si="3"/>
        <v xml:space="preserve"> </v>
      </c>
      <c r="S30" s="356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3">
        <f t="shared" si="5"/>
        <v>0</v>
      </c>
      <c r="AB30" s="358">
        <f t="shared" si="6"/>
        <v>0</v>
      </c>
      <c r="AC30" s="359">
        <f t="shared" si="7"/>
        <v>0</v>
      </c>
      <c r="AD30" s="360" t="str">
        <f t="shared" si="8"/>
        <v xml:space="preserve"> </v>
      </c>
      <c r="AE30" s="369">
        <f t="shared" si="9"/>
        <v>0</v>
      </c>
      <c r="AF30" s="118" t="s">
        <v>48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159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14</v>
      </c>
      <c r="AD31" s="362"/>
      <c r="AE31" s="357">
        <f>SUM(AE11:AE30)</f>
        <v>23</v>
      </c>
      <c r="AF31" s="124" t="s">
        <v>17</v>
      </c>
      <c r="AG31" s="125"/>
      <c r="AL31" s="126">
        <f t="shared" ref="AL31:AQ31" si="34">SUM(AL11:AL30)</f>
        <v>735</v>
      </c>
      <c r="AM31" s="127">
        <f t="shared" si="34"/>
        <v>252</v>
      </c>
      <c r="AN31" s="128">
        <f t="shared" si="34"/>
        <v>110</v>
      </c>
      <c r="AO31" s="163">
        <f t="shared" si="34"/>
        <v>630</v>
      </c>
      <c r="AP31" s="163">
        <f t="shared" si="34"/>
        <v>365.41666666666663</v>
      </c>
      <c r="AQ31" s="163">
        <f t="shared" si="34"/>
        <v>0</v>
      </c>
      <c r="AR31" s="159">
        <f>SUM(AL31:AQ31)</f>
        <v>2092.4166666666665</v>
      </c>
      <c r="AS31" s="185"/>
      <c r="AW31" s="400"/>
      <c r="BC31" s="54">
        <f t="shared" si="19"/>
        <v>0</v>
      </c>
      <c r="BK31" s="157" t="s">
        <v>158</v>
      </c>
      <c r="BL31" s="158">
        <v>60</v>
      </c>
      <c r="BO31" s="197"/>
    </row>
    <row r="32" spans="1:67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 t="s">
        <v>40</v>
      </c>
      <c r="W32" s="256"/>
      <c r="X32" s="256"/>
      <c r="Y32" s="304" t="s">
        <v>2551</v>
      </c>
      <c r="Z32" s="343">
        <f>AC31+'Worksheet 2'!AC31</f>
        <v>14</v>
      </c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9" t="s">
        <v>38</v>
      </c>
      <c r="AQ32" s="397">
        <f>'Worksheet 2'!AR31</f>
        <v>0</v>
      </c>
      <c r="AR32" s="396">
        <f>AR31+AQ32+AM35</f>
        <v>2092.9966666666664</v>
      </c>
      <c r="AS32" s="426" t="s">
        <v>2596</v>
      </c>
      <c r="AT32" s="427"/>
      <c r="BK32" s="157" t="s">
        <v>2550</v>
      </c>
      <c r="BL32" s="158">
        <v>54</v>
      </c>
      <c r="BO32" s="197"/>
    </row>
    <row r="33" spans="1:67" s="54" customFormat="1" ht="15.9" customHeight="1" thickBot="1">
      <c r="A33" s="199"/>
      <c r="B33" s="132" t="s">
        <v>69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4" t="s">
        <v>2552</v>
      </c>
      <c r="Z33" s="343">
        <f>AE31+'Worksheet 2'!AE31</f>
        <v>23</v>
      </c>
      <c r="AA33" s="43"/>
      <c r="AB33" s="424"/>
      <c r="AE33" s="67"/>
      <c r="AF33" s="43"/>
      <c r="AK33" s="46" t="s">
        <v>89</v>
      </c>
      <c r="AL33" s="67"/>
      <c r="AM33" s="136">
        <v>1</v>
      </c>
      <c r="AN33" s="137"/>
      <c r="AP33" s="138" t="s">
        <v>2604</v>
      </c>
      <c r="AQ33" s="403">
        <v>100</v>
      </c>
      <c r="AR33" s="404">
        <v>600</v>
      </c>
      <c r="AS33" s="426"/>
      <c r="AT33" s="427"/>
      <c r="AX33" s="416" t="s">
        <v>2603</v>
      </c>
      <c r="AY33" s="416"/>
      <c r="AZ33" s="416"/>
      <c r="BK33" s="157"/>
      <c r="BL33" s="158"/>
      <c r="BO33" s="197"/>
    </row>
    <row r="34" spans="1:67" s="54" customFormat="1" ht="18" customHeight="1" thickBot="1">
      <c r="A34" s="199"/>
      <c r="B34" s="139" t="s">
        <v>70</v>
      </c>
      <c r="C34" s="129"/>
      <c r="D34" s="140"/>
      <c r="E34" s="133"/>
      <c r="F34" s="135"/>
      <c r="G34" s="58"/>
      <c r="H34" s="81"/>
      <c r="N34" s="305" t="s">
        <v>2553</v>
      </c>
      <c r="O34" s="343">
        <f>SUM(Q43+S43+'Worksheet 2'!O34)/sew_price*10</f>
        <v>4.6571428571428575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2605</v>
      </c>
      <c r="AQ34" s="129"/>
      <c r="AR34" s="405">
        <f>+IF(AR32&lt;500,AZ34,IF(AR32&lt;1000,AZ35,IF(AR32&lt;3000,AZ36,IF(AR32&lt;8000,AZ37,IF(AR32&gt;7999,AZ38," ")))))</f>
        <v>175</v>
      </c>
      <c r="AS34" s="187"/>
      <c r="AX34" s="425" t="s">
        <v>2598</v>
      </c>
      <c r="AY34" s="425"/>
      <c r="AZ34" s="401">
        <v>50</v>
      </c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139" t="s">
        <v>18</v>
      </c>
      <c r="C35" s="129"/>
      <c r="D35" s="140"/>
      <c r="E35" s="133"/>
      <c r="F35" s="135" t="s">
        <v>2613</v>
      </c>
      <c r="G35" s="58" t="s">
        <v>2614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3" t="s">
        <v>2607</v>
      </c>
      <c r="AM35" s="412">
        <v>0.57999999999999996</v>
      </c>
      <c r="AN35" s="411" t="s">
        <v>13</v>
      </c>
      <c r="AP35" s="138" t="s">
        <v>2524</v>
      </c>
      <c r="AQ35" s="129"/>
      <c r="AR35" s="194"/>
      <c r="AS35" s="188"/>
      <c r="AX35" s="425" t="s">
        <v>2599</v>
      </c>
      <c r="AY35" s="425"/>
      <c r="AZ35" s="401">
        <v>100</v>
      </c>
      <c r="BK35" s="157" t="s">
        <v>161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2608</v>
      </c>
      <c r="AP36" s="408" t="s">
        <v>19</v>
      </c>
      <c r="AQ36" s="43"/>
      <c r="AR36" s="144">
        <f>AR32+AQ33+AR33+AR34+AR35</f>
        <v>2967.9966666666664</v>
      </c>
      <c r="AS36" s="188"/>
      <c r="AT36" s="183" t="b">
        <v>0</v>
      </c>
      <c r="AX36" s="415" t="s">
        <v>2600</v>
      </c>
      <c r="AY36" s="415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 thickBot="1">
      <c r="A37" s="199"/>
      <c r="B37" s="145" t="s">
        <v>20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17" t="s">
        <v>21</v>
      </c>
      <c r="W37" s="418"/>
      <c r="X37" s="79" t="s">
        <v>2615</v>
      </c>
      <c r="Y37" s="259"/>
      <c r="AG37" s="46"/>
      <c r="AJ37" s="67"/>
      <c r="AK37" s="67"/>
      <c r="AM37" s="43" t="s">
        <v>136</v>
      </c>
      <c r="AN37" s="146">
        <v>0</v>
      </c>
      <c r="AP37" s="65"/>
      <c r="AQ37" s="398" t="s">
        <v>22</v>
      </c>
      <c r="AR37" s="409">
        <f>IF($AT$36=TRUE,(AR32-(AL31+AM31+'Worksheet 2'!AL31+'Worksheet 2'!AM31))*AN37, AR36*AN37)</f>
        <v>0</v>
      </c>
      <c r="AS37" s="187"/>
      <c r="AT37" s="199"/>
      <c r="AX37" s="415" t="s">
        <v>2601</v>
      </c>
      <c r="AY37" s="415"/>
      <c r="AZ37" s="402">
        <v>250</v>
      </c>
      <c r="BK37" s="157" t="s">
        <v>134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6"/>
      <c r="AQ38" s="410" t="s">
        <v>23</v>
      </c>
      <c r="AR38" s="407">
        <f>SUM(AR36:AR37)</f>
        <v>2967.9966666666664</v>
      </c>
      <c r="AS38" s="189"/>
      <c r="AX38" s="415" t="s">
        <v>2602</v>
      </c>
      <c r="AY38" s="415"/>
      <c r="AZ38" s="402">
        <v>500</v>
      </c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3">
        <f>SUM(Q11:Q30)</f>
        <v>7.4</v>
      </c>
      <c r="S43" s="353">
        <f>SUM(S11:S30)</f>
        <v>8.9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</mergeCells>
  <phoneticPr fontId="3" type="noConversion"/>
  <conditionalFormatting sqref="R4:T4">
    <cfRule type="containsBlanks" dxfId="7" priority="1">
      <formula>LEN(TRIM(R4))=0</formula>
    </cfRule>
  </conditionalFormatting>
  <dataValidations xWindow="192" yWindow="520"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192" yWindow="520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71" zoomScaleNormal="100" zoomScaleSheetLayoutView="100" workbookViewId="0">
      <selection activeCell="R79" sqref="C1:R7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 xml:space="preserve">Zuni Quote #2 WO#J5104785-00265 </v>
      </c>
      <c r="E1" s="22"/>
      <c r="F1" s="23"/>
      <c r="G1" s="22"/>
      <c r="H1" s="24"/>
      <c r="I1" s="25">
        <f>+Worksheet!$AR$1</f>
        <v>32993</v>
      </c>
      <c r="J1" s="26"/>
      <c r="L1" s="165" t="s">
        <v>113</v>
      </c>
      <c r="M1" s="21" t="str">
        <f>+Worksheet!$W$4</f>
        <v xml:space="preserve">Zuni Quote #2 WO#J5104785-00265 </v>
      </c>
      <c r="N1" s="22"/>
      <c r="O1" s="23"/>
      <c r="P1" s="22"/>
      <c r="Q1" s="24"/>
      <c r="R1" s="25">
        <f>+Worksheet!$AR$1</f>
        <v>32993</v>
      </c>
    </row>
    <row r="2" spans="1:18" ht="33" customHeight="1">
      <c r="C2" s="166" t="s">
        <v>128</v>
      </c>
      <c r="D2" s="151" cm="1">
        <f t="array" aca="1" ref="D2" ca="1">INDIRECT("'Worksheet'!$K"&amp;$B1)</f>
        <v>20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63.5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20</v>
      </c>
      <c r="N2" s="152" t="s">
        <v>115</v>
      </c>
      <c r="O2" s="153">
        <f ca="1">F2</f>
        <v>6.5</v>
      </c>
      <c r="P2" s="152" t="s">
        <v>122</v>
      </c>
      <c r="Q2" s="154">
        <f ca="1">H2</f>
        <v>63.5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66.25</v>
      </c>
      <c r="E3" s="19" t="s">
        <v>122</v>
      </c>
      <c r="F3" s="370">
        <f ca="1">H2+15</f>
        <v>78.5</v>
      </c>
      <c r="G3" s="444" cm="1">
        <f t="array" aca="1" ref="G3" ca="1">INDIRECT("'Worksheet'!$Y"&amp;$B1)</f>
        <v>0</v>
      </c>
      <c r="H3" s="444"/>
      <c r="I3" s="445"/>
      <c r="L3" s="165" t="s">
        <v>121</v>
      </c>
      <c r="M3">
        <f t="shared" ca="1" si="0"/>
        <v>66.25</v>
      </c>
      <c r="N3" s="19" t="s">
        <v>122</v>
      </c>
      <c r="O3" s="370">
        <f ca="1">F3</f>
        <v>78.5</v>
      </c>
      <c r="P3" s="446">
        <f ca="1">G3</f>
        <v>0</v>
      </c>
      <c r="Q3" s="446"/>
      <c r="R3" s="447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0.9</v>
      </c>
      <c r="E4" s="42" t="s">
        <v>41</v>
      </c>
      <c r="F4" s="371"/>
      <c r="G4" s="444"/>
      <c r="H4" s="444"/>
      <c r="I4" s="445"/>
      <c r="L4" s="167"/>
      <c r="M4" s="162">
        <f t="shared" ca="1" si="0"/>
        <v>0.9</v>
      </c>
      <c r="N4" s="42" t="s">
        <v>41</v>
      </c>
      <c r="O4" s="371"/>
      <c r="P4" s="446"/>
      <c r="Q4" s="448"/>
      <c r="R4" s="449"/>
    </row>
    <row r="5" spans="1:18" ht="15.6">
      <c r="C5" s="165" t="s">
        <v>135</v>
      </c>
      <c r="D5" s="19">
        <f ca="1">+IF(D9="yes",IF($D11="Left of Pair",($D6*$H9),IF($D11="Panel",$D6*$H9,IF($H11="SOR",$D6*$H9," ")))," ")</f>
        <v>66</v>
      </c>
      <c r="E5" s="19" t="s">
        <v>122</v>
      </c>
      <c r="F5" s="370">
        <f ca="1">IF(D9="YES",H2+12," ")</f>
        <v>75.5</v>
      </c>
      <c r="H5" s="344" t="s">
        <v>10</v>
      </c>
      <c r="I5" s="372" cm="1">
        <f t="array" aca="1" ref="I5" ca="1">INDIRECT("'Worksheet'!$Q"&amp;B1)</f>
        <v>0.9</v>
      </c>
      <c r="L5" s="165" t="s">
        <v>135</v>
      </c>
      <c r="M5">
        <f t="shared" ca="1" si="0"/>
        <v>66</v>
      </c>
      <c r="N5" s="19" t="s">
        <v>122</v>
      </c>
      <c r="O5" s="370">
        <f ca="1">F5</f>
        <v>75.5</v>
      </c>
      <c r="P5" s="19"/>
      <c r="Q5" s="344" t="s">
        <v>10</v>
      </c>
      <c r="R5" s="161">
        <f ca="1">I5</f>
        <v>0.9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1.1000000000000001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26.5</v>
      </c>
      <c r="L6" s="168"/>
      <c r="M6" s="345">
        <f t="shared" ca="1" si="0"/>
        <v>1.1000000000000001</v>
      </c>
      <c r="N6" s="346" t="s">
        <v>41</v>
      </c>
      <c r="O6" s="373"/>
      <c r="P6" s="20"/>
      <c r="Q6" s="344" t="s">
        <v>116</v>
      </c>
      <c r="R6" s="32">
        <f ca="1">I6</f>
        <v>26.5</v>
      </c>
    </row>
    <row r="7" spans="1:18" ht="15" customHeight="1">
      <c r="C7" s="169" t="s">
        <v>114</v>
      </c>
      <c r="D7" s="374" t="str" cm="1">
        <f t="array" aca="1" ref="D7" ca="1">INDIRECT("'Worksheet'!$B"&amp;$B1)</f>
        <v>FHC</v>
      </c>
      <c r="E7" s="22"/>
      <c r="F7" s="23"/>
      <c r="G7" s="22"/>
      <c r="H7" s="24"/>
      <c r="I7" s="451" t="str" cm="1">
        <f t="array" aca="1" ref="I7" ca="1">INDIRECT("'Worksheet'!$A"&amp;$B1)</f>
        <v>P1-1</v>
      </c>
      <c r="L7" s="169" t="s">
        <v>114</v>
      </c>
      <c r="M7" s="31" t="str">
        <f t="shared" ca="1" si="0"/>
        <v>FHC</v>
      </c>
      <c r="N7" s="20"/>
      <c r="O7" s="33"/>
      <c r="P7" s="27"/>
      <c r="Q7" s="24"/>
      <c r="R7" s="451" t="str">
        <f ca="1">I7</f>
        <v>P1-1</v>
      </c>
    </row>
    <row r="8" spans="1:18" ht="15.75" customHeight="1">
      <c r="C8" s="165" t="s">
        <v>117</v>
      </c>
      <c r="D8" s="347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52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>YES</v>
      </c>
      <c r="E9" s="348" t="str" cm="1">
        <f t="array" aca="1" ref="E9" ca="1">INDIRECT("'Worksheet'!$X"&amp;$B1)</f>
        <v xml:space="preserve">Liteless </v>
      </c>
      <c r="F9" s="39"/>
      <c r="G9" s="20"/>
      <c r="H9" s="393" cm="1">
        <f t="array" aca="1" ref="H9" ca="1">INDIRECT("'Worksheet'!$R"&amp;$B1)</f>
        <v>60</v>
      </c>
      <c r="I9" s="452"/>
      <c r="J9" s="40"/>
      <c r="L9" s="165" t="s">
        <v>119</v>
      </c>
      <c r="M9" s="37" t="str">
        <f t="shared" ca="1" si="0"/>
        <v>YES</v>
      </c>
      <c r="N9" s="38" t="str">
        <f ca="1">E9</f>
        <v xml:space="preserve">Liteless </v>
      </c>
      <c r="O9" s="39"/>
      <c r="P9" s="20"/>
      <c r="Q9" s="394">
        <f ca="1">H9</f>
        <v>60</v>
      </c>
      <c r="R9" s="452"/>
    </row>
    <row r="10" spans="1:18" ht="15.75" customHeight="1">
      <c r="C10" s="165" t="s">
        <v>13</v>
      </c>
      <c r="D10" s="348" t="str" cm="1">
        <f t="array" aca="1" ref="D10" ca="1">INDIRECT("'Worksheet'!$W"&amp;$B1)</f>
        <v>5th Avenue 72</v>
      </c>
      <c r="E10" s="22"/>
      <c r="F10" s="23"/>
      <c r="G10" s="22"/>
      <c r="H10" s="393" cm="1">
        <f t="array" aca="1" ref="H10" ca="1">INDIRECT("'Worksheet'!$P"&amp;$B1)</f>
        <v>74</v>
      </c>
      <c r="I10" s="453"/>
      <c r="L10" s="165" t="s">
        <v>13</v>
      </c>
      <c r="M10" s="21" t="str">
        <f t="shared" ca="1" si="0"/>
        <v>5th Avenue 72</v>
      </c>
      <c r="N10" s="22"/>
      <c r="O10" s="23"/>
      <c r="P10" s="22"/>
      <c r="Q10" s="394">
        <f ca="1">H10</f>
        <v>74</v>
      </c>
      <c r="R10" s="453"/>
    </row>
    <row r="11" spans="1:18" ht="22.8">
      <c r="C11" s="349" t="str" cm="1">
        <f t="array" aca="1" ref="C11" ca="1">INDIRECT("'Worksheet'!$J"&amp;$B1)</f>
        <v>dead</v>
      </c>
      <c r="D11" s="450" t="str" cm="1">
        <f t="array" aca="1" ref="D11" ca="1">IF(INDIRECT("'Worksheet'!$D"&amp;$B1)=1, "Left of Pair", IF(INDIRECT("'Worksheet'!$E"&amp;$B1)=1, "Panel"))</f>
        <v>Panel</v>
      </c>
      <c r="E11" s="450"/>
      <c r="F11" s="450"/>
      <c r="G11" s="375"/>
      <c r="H11" s="375" t="str" cm="1">
        <f t="array" aca="1" ref="H11" ca="1">IF(INDIRECT("'Worksheet'!$F"&amp;$B1)="st","SOR T&amp;B"," ")</f>
        <v xml:space="preserve"> </v>
      </c>
      <c r="I11" s="376"/>
      <c r="L11" s="41" t="str">
        <f ca="1">$C11</f>
        <v>dead</v>
      </c>
      <c r="M11" s="450" t="str" cm="1">
        <f t="array" aca="1" ref="M11" ca="1">IF(INDIRECT("'Worksheet'!$D"&amp;$B1)=1, "Right of Pair", IF(INDIRECT("'Worksheet'!$E"&amp;$B1)=1, "Do Not Use"))</f>
        <v>Do Not Use</v>
      </c>
      <c r="N11" s="450"/>
      <c r="O11" s="450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 xml:space="preserve">Zuni Quote #2 WO#J5104785-00265 </v>
      </c>
      <c r="E15" s="22"/>
      <c r="F15" s="23"/>
      <c r="G15" s="22"/>
      <c r="H15" s="24"/>
      <c r="I15" s="25">
        <f>+Worksheet!$AR$1</f>
        <v>32993</v>
      </c>
      <c r="J15" s="26"/>
      <c r="L15" s="165" t="s">
        <v>113</v>
      </c>
      <c r="M15" s="21" t="str">
        <f>+Worksheet!$W$4</f>
        <v xml:space="preserve">Zuni Quote #2 WO#J5104785-00265 </v>
      </c>
      <c r="N15" s="22"/>
      <c r="O15" s="23"/>
      <c r="P15" s="22"/>
      <c r="Q15" s="24"/>
      <c r="R15" s="25">
        <f>+Worksheet!$AR$1</f>
        <v>32993</v>
      </c>
    </row>
    <row r="16" spans="1:18" ht="33" customHeight="1">
      <c r="C16" s="166" t="s">
        <v>128</v>
      </c>
      <c r="D16" s="151" cm="1">
        <f t="array" aca="1" ref="D16" ca="1">INDIRECT("'Worksheet'!$K"&amp;$B15)</f>
        <v>20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63.5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20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63.5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66.25</v>
      </c>
      <c r="E17" s="19" t="s">
        <v>122</v>
      </c>
      <c r="F17" s="370">
        <f ca="1">H16+15</f>
        <v>78.5</v>
      </c>
      <c r="G17" s="444" cm="1">
        <f t="array" aca="1" ref="G17" ca="1">INDIRECT("'Worksheet'!$Y"&amp;$B15)</f>
        <v>0</v>
      </c>
      <c r="H17" s="444"/>
      <c r="I17" s="445"/>
      <c r="L17" s="165" t="s">
        <v>121</v>
      </c>
      <c r="M17">
        <f t="shared" ca="1" si="1"/>
        <v>66.25</v>
      </c>
      <c r="N17" s="19" t="s">
        <v>122</v>
      </c>
      <c r="O17" s="370">
        <f ca="1">F17</f>
        <v>78.5</v>
      </c>
      <c r="P17" s="446">
        <f ca="1">G17</f>
        <v>0</v>
      </c>
      <c r="Q17" s="446"/>
      <c r="R17" s="447"/>
    </row>
    <row r="18" spans="1:18" ht="16.2" customHeight="1">
      <c r="C18" s="167"/>
      <c r="D18" s="162" cm="1">
        <f t="array" aca="1" ref="D18" ca="1">IF($D25="Left of Pair",INDIRECT("'Worksheet'!$Q"&amp;$B15)/2,IF($D25="Panel",INDIRECT("'Worksheet'!$Q"&amp;$B15)))</f>
        <v>0.9</v>
      </c>
      <c r="E18" s="42" t="s">
        <v>41</v>
      </c>
      <c r="F18" s="371"/>
      <c r="G18" s="444"/>
      <c r="H18" s="444"/>
      <c r="I18" s="445"/>
      <c r="L18" s="167"/>
      <c r="M18" s="162">
        <f t="shared" ca="1" si="1"/>
        <v>0.9</v>
      </c>
      <c r="N18" s="42" t="s">
        <v>41</v>
      </c>
      <c r="O18" s="371"/>
      <c r="P18" s="446"/>
      <c r="Q18" s="448"/>
      <c r="R18" s="449"/>
    </row>
    <row r="19" spans="1:18" ht="15.6">
      <c r="C19" s="165" t="s">
        <v>135</v>
      </c>
      <c r="D19" s="19">
        <f ca="1">+IF(D23="yes",IF($D25="Left of Pair",($D20*$H23),IF($D25="Panel",$D20*$H23,IF($H25="SOR",$D20*$H23," ")))," ")</f>
        <v>70.400000000000006</v>
      </c>
      <c r="E19" s="19" t="s">
        <v>122</v>
      </c>
      <c r="F19" s="370">
        <f ca="1">IF(D23="YES",H16+12," ")</f>
        <v>75.5</v>
      </c>
      <c r="H19" s="344" t="s">
        <v>10</v>
      </c>
      <c r="I19" s="372" cm="1">
        <f t="array" aca="1" ref="I19" ca="1">INDIRECT("'Worksheet'!$Q"&amp;B15)</f>
        <v>0.9</v>
      </c>
      <c r="L19" s="165" t="s">
        <v>135</v>
      </c>
      <c r="M19">
        <f t="shared" ca="1" si="1"/>
        <v>70.400000000000006</v>
      </c>
      <c r="N19" s="19" t="s">
        <v>122</v>
      </c>
      <c r="O19" s="370">
        <f ca="1">F19</f>
        <v>75.5</v>
      </c>
      <c r="P19" s="19"/>
      <c r="Q19" s="344" t="s">
        <v>10</v>
      </c>
      <c r="R19" s="161">
        <f ca="1">I19</f>
        <v>0.9</v>
      </c>
    </row>
    <row r="20" spans="1:18" ht="15.6">
      <c r="C20" s="168"/>
      <c r="D20" s="162" cm="1">
        <f t="array" aca="1" ref="D20" ca="1">IF(D23="yes",IF($D25="Left of Pair",INDIRECT("'Worksheet'!$S"&amp;$B15)/2,IF($D25="Panel",INDIRECT("'Worksheet'!$S"&amp;$B15)))," ")</f>
        <v>1.1000000000000001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26.5</v>
      </c>
      <c r="L20" s="168"/>
      <c r="M20" s="345">
        <f t="shared" ca="1" si="1"/>
        <v>1.1000000000000001</v>
      </c>
      <c r="N20" s="346" t="s">
        <v>41</v>
      </c>
      <c r="O20" s="373"/>
      <c r="P20" s="20"/>
      <c r="Q20" s="344" t="s">
        <v>116</v>
      </c>
      <c r="R20" s="32">
        <f ca="1">I20</f>
        <v>26.5</v>
      </c>
    </row>
    <row r="21" spans="1:18" ht="12.75" customHeight="1">
      <c r="C21" s="169" t="s">
        <v>114</v>
      </c>
      <c r="D21" s="374" t="str" cm="1">
        <f t="array" aca="1" ref="D21" ca="1">INDIRECT("'Worksheet'!$B"&amp;$B15)</f>
        <v>Classroom</v>
      </c>
      <c r="E21" s="22"/>
      <c r="F21" s="23"/>
      <c r="G21" s="22"/>
      <c r="H21" s="24"/>
      <c r="I21" s="451" t="str" cm="1">
        <f t="array" aca="1" ref="I21" ca="1">INDIRECT("'Worksheet'!$A"&amp;$B15)</f>
        <v>P1-2</v>
      </c>
      <c r="L21" s="169" t="s">
        <v>114</v>
      </c>
      <c r="M21" s="31" t="str">
        <f t="shared" ca="1" si="1"/>
        <v>Classroom</v>
      </c>
      <c r="N21" s="20"/>
      <c r="O21" s="33"/>
      <c r="P21" s="27"/>
      <c r="Q21" s="24"/>
      <c r="R21" s="451" t="str">
        <f ca="1">I21</f>
        <v>P1-2</v>
      </c>
    </row>
    <row r="22" spans="1:18" ht="15.75" customHeight="1">
      <c r="C22" s="165" t="s">
        <v>117</v>
      </c>
      <c r="D22" s="347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52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>YES</v>
      </c>
      <c r="E23" s="348" t="str" cm="1">
        <f t="array" aca="1" ref="E23" ca="1">INDIRECT("'Worksheet'!$X"&amp;$B15)</f>
        <v xml:space="preserve">Flameguard </v>
      </c>
      <c r="F23" s="39"/>
      <c r="G23" s="20"/>
      <c r="H23" s="393" cm="1">
        <f t="array" aca="1" ref="H23" ca="1">INDIRECT("'Worksheet'!$R"&amp;$B15)</f>
        <v>64</v>
      </c>
      <c r="I23" s="452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4">
        <f ca="1">H23</f>
        <v>64</v>
      </c>
      <c r="R23" s="452"/>
    </row>
    <row r="24" spans="1:18" ht="15.75" customHeight="1">
      <c r="C24" s="165" t="s">
        <v>13</v>
      </c>
      <c r="D24" s="348" t="str" cm="1">
        <f t="array" aca="1" ref="D24" ca="1">INDIRECT("'Worksheet'!$W"&amp;$B15)</f>
        <v>5th Avenue 72</v>
      </c>
      <c r="E24" s="22"/>
      <c r="F24" s="23"/>
      <c r="G24" s="22"/>
      <c r="H24" s="393" cm="1">
        <f t="array" aca="1" ref="H24" ca="1">INDIRECT("'Worksheet'!$P"&amp;$B15)</f>
        <v>74</v>
      </c>
      <c r="I24" s="453"/>
      <c r="L24" s="165" t="s">
        <v>13</v>
      </c>
      <c r="M24" s="21" t="str">
        <f t="shared" ca="1" si="1"/>
        <v>5th Avenue 72</v>
      </c>
      <c r="N24" s="22"/>
      <c r="O24" s="23"/>
      <c r="P24" s="22"/>
      <c r="Q24" s="394">
        <f ca="1">H24</f>
        <v>74</v>
      </c>
      <c r="R24" s="453"/>
    </row>
    <row r="25" spans="1:18" ht="22.8">
      <c r="C25" s="349" t="str" cm="1">
        <f t="array" aca="1" ref="C25" ca="1">INDIRECT("'Worksheet'!$J"&amp;$B15)</f>
        <v>dead</v>
      </c>
      <c r="D25" s="450" t="str" cm="1">
        <f t="array" aca="1" ref="D25" ca="1">IF(INDIRECT("'Worksheet'!$D"&amp;$B15)=1, "Left of Pair", IF(INDIRECT("'Worksheet'!$E"&amp;$B15)=1, "Panel"))</f>
        <v>Panel</v>
      </c>
      <c r="E25" s="450"/>
      <c r="F25" s="450"/>
      <c r="G25" s="375"/>
      <c r="H25" s="375" t="str" cm="1">
        <f t="array" aca="1" ref="H25" ca="1">IF(INDIRECT("'Worksheet'!$F"&amp;$B15)="st","SOR T&amp;B"," ")</f>
        <v xml:space="preserve"> </v>
      </c>
      <c r="I25" s="376"/>
      <c r="L25" s="41" t="str">
        <f ca="1">$C25</f>
        <v>dead</v>
      </c>
      <c r="M25" s="450" t="str" cm="1">
        <f t="array" aca="1" ref="M25" ca="1">IF(INDIRECT("'Worksheet'!$D"&amp;$B15)=1, "Right of Pair", IF(INDIRECT("'Worksheet'!$E"&amp;$B15)=1, "Do Not Use"))</f>
        <v>Do Not Use</v>
      </c>
      <c r="N25" s="450"/>
      <c r="O25" s="450"/>
      <c r="P25" s="375"/>
      <c r="Q25" s="375"/>
      <c r="R25" s="376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+Worksheet!$W$4</f>
        <v xml:space="preserve">Zuni Quote #2 WO#J5104785-00265 </v>
      </c>
      <c r="E29" s="22"/>
      <c r="F29" s="23"/>
      <c r="G29" s="22"/>
      <c r="H29" s="24"/>
      <c r="I29" s="25">
        <f>+Worksheet!$AR$1</f>
        <v>32993</v>
      </c>
      <c r="J29" s="26"/>
      <c r="L29" s="165" t="s">
        <v>113</v>
      </c>
      <c r="M29" s="21" t="str">
        <f>+Worksheet!$W$4</f>
        <v xml:space="preserve">Zuni Quote #2 WO#J5104785-00265 </v>
      </c>
      <c r="N29" s="22"/>
      <c r="O29" s="23"/>
      <c r="P29" s="22"/>
      <c r="Q29" s="24"/>
      <c r="R29" s="25">
        <f>+Worksheet!$AR$1</f>
        <v>32993</v>
      </c>
    </row>
    <row r="30" spans="1:18" ht="33" customHeight="1">
      <c r="C30" s="166" t="s">
        <v>128</v>
      </c>
      <c r="D30" s="151" cm="1">
        <f t="array" aca="1" ref="D30" ca="1">INDIRECT("'Worksheet'!$K"&amp;$B29)</f>
        <v>20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50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20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50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66.25</v>
      </c>
      <c r="E31" s="19" t="s">
        <v>122</v>
      </c>
      <c r="F31" s="370">
        <f ca="1">H30+15</f>
        <v>65</v>
      </c>
      <c r="G31" s="444" cm="1">
        <f t="array" aca="1" ref="G31" ca="1">INDIRECT("'Worksheet'!$Y"&amp;$B29)</f>
        <v>0</v>
      </c>
      <c r="H31" s="444"/>
      <c r="I31" s="445"/>
      <c r="L31" s="165" t="s">
        <v>121</v>
      </c>
      <c r="M31">
        <f t="shared" ca="1" si="2"/>
        <v>66.25</v>
      </c>
      <c r="N31" s="19" t="s">
        <v>122</v>
      </c>
      <c r="O31" s="370">
        <f ca="1">F31</f>
        <v>65</v>
      </c>
      <c r="P31" s="446">
        <f ca="1">G31</f>
        <v>0</v>
      </c>
      <c r="Q31" s="446"/>
      <c r="R31" s="447"/>
    </row>
    <row r="32" spans="1:18" ht="16.95" customHeight="1">
      <c r="C32" s="167"/>
      <c r="D32" s="162" cm="1">
        <f t="array" aca="1" ref="D32" ca="1">IF($D39="Left of Pair",INDIRECT("'Worksheet'!$Q"&amp;$B29)/2,IF($D39="Panel",INDIRECT("'Worksheet'!$Q"&amp;$B29)))</f>
        <v>0.9</v>
      </c>
      <c r="E32" s="42" t="s">
        <v>41</v>
      </c>
      <c r="F32" s="371"/>
      <c r="G32" s="444"/>
      <c r="H32" s="444"/>
      <c r="I32" s="445"/>
      <c r="L32" s="167"/>
      <c r="M32" s="162">
        <f t="shared" ca="1" si="2"/>
        <v>0.9</v>
      </c>
      <c r="N32" s="42" t="s">
        <v>41</v>
      </c>
      <c r="O32" s="371"/>
      <c r="P32" s="446"/>
      <c r="Q32" s="448"/>
      <c r="R32" s="449"/>
    </row>
    <row r="33" spans="1:18" ht="15.6">
      <c r="C33" s="165" t="s">
        <v>135</v>
      </c>
      <c r="D33" s="19">
        <f ca="1">+IF(D37="yes",IF($D39="Left of Pair",($D34*$H37),IF($D39="Panel",$D34*$H37,IF($H39="SOR",$D34*$H37," ")))," ")</f>
        <v>70.400000000000006</v>
      </c>
      <c r="E33" s="19" t="s">
        <v>122</v>
      </c>
      <c r="F33" s="370">
        <f ca="1">IF(D37="YES",H30+12," ")</f>
        <v>62</v>
      </c>
      <c r="H33" s="344" t="s">
        <v>10</v>
      </c>
      <c r="I33" s="372" cm="1">
        <f t="array" aca="1" ref="I33" ca="1">INDIRECT("'Worksheet'!$Q"&amp;B29)</f>
        <v>0.9</v>
      </c>
      <c r="L33" s="165" t="s">
        <v>135</v>
      </c>
      <c r="M33">
        <f t="shared" ca="1" si="2"/>
        <v>70.400000000000006</v>
      </c>
      <c r="N33" s="19" t="s">
        <v>122</v>
      </c>
      <c r="O33" s="370">
        <f ca="1">F33</f>
        <v>62</v>
      </c>
      <c r="P33" s="19"/>
      <c r="Q33" s="344" t="s">
        <v>10</v>
      </c>
      <c r="R33" s="161">
        <f ca="1">I33</f>
        <v>0.9</v>
      </c>
    </row>
    <row r="34" spans="1:18" ht="15.6">
      <c r="C34" s="168"/>
      <c r="D34" s="162" cm="1">
        <f t="array" aca="1" ref="D34" ca="1">IF(D37="yes",IF($D39="Left of Pair",INDIRECT("'Worksheet'!$S"&amp;$B29)/2,IF($D39="Panel",INDIRECT("'Worksheet'!$S"&amp;$B29)))," ")</f>
        <v>1.1000000000000001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26.5</v>
      </c>
      <c r="L34" s="168"/>
      <c r="M34" s="345">
        <f t="shared" ca="1" si="2"/>
        <v>1.1000000000000001</v>
      </c>
      <c r="N34" s="346" t="s">
        <v>41</v>
      </c>
      <c r="O34" s="373"/>
      <c r="P34" s="20"/>
      <c r="Q34" s="344" t="s">
        <v>116</v>
      </c>
      <c r="R34" s="32">
        <f ca="1">I34</f>
        <v>26.5</v>
      </c>
    </row>
    <row r="35" spans="1:18" ht="12.75" customHeight="1">
      <c r="C35" s="169" t="s">
        <v>114</v>
      </c>
      <c r="D35" s="374" t="str" cm="1">
        <f t="array" aca="1" ref="D35" ca="1">INDIRECT("'Worksheet'!$B"&amp;$B29)</f>
        <v>Kitchen</v>
      </c>
      <c r="E35" s="22"/>
      <c r="F35" s="23"/>
      <c r="G35" s="22"/>
      <c r="H35" s="24"/>
      <c r="I35" s="451" t="str" cm="1">
        <f t="array" aca="1" ref="I35" ca="1">INDIRECT("'Worksheet'!$A"&amp;$B29)</f>
        <v>P1-3</v>
      </c>
      <c r="L35" s="169" t="s">
        <v>114</v>
      </c>
      <c r="M35" s="31" t="str">
        <f t="shared" ca="1" si="2"/>
        <v>Kitchen</v>
      </c>
      <c r="N35" s="20"/>
      <c r="O35" s="33"/>
      <c r="P35" s="27"/>
      <c r="Q35" s="24"/>
      <c r="R35" s="451" t="str">
        <f ca="1">I35</f>
        <v>P1-3</v>
      </c>
    </row>
    <row r="36" spans="1:18" ht="15.75" customHeight="1">
      <c r="C36" s="165" t="s">
        <v>117</v>
      </c>
      <c r="D36" s="347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52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>YES</v>
      </c>
      <c r="E37" s="348" t="str" cm="1">
        <f t="array" aca="1" ref="E37" ca="1">INDIRECT("'Worksheet'!$X"&amp;$B29)</f>
        <v xml:space="preserve">Flameguard </v>
      </c>
      <c r="F37" s="39"/>
      <c r="G37" s="20"/>
      <c r="H37" s="393" cm="1">
        <f t="array" aca="1" ref="H37" ca="1">INDIRECT("'Worksheet'!$R"&amp;$B29)</f>
        <v>64</v>
      </c>
      <c r="I37" s="452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4">
        <f ca="1">H37</f>
        <v>64</v>
      </c>
      <c r="R37" s="452"/>
    </row>
    <row r="38" spans="1:18" ht="15.75" customHeight="1">
      <c r="C38" s="165" t="s">
        <v>13</v>
      </c>
      <c r="D38" s="348" t="str" cm="1">
        <f t="array" aca="1" ref="D38" ca="1">INDIRECT("'Worksheet'!$W"&amp;$B29)</f>
        <v>5th Avenue 72</v>
      </c>
      <c r="E38" s="22"/>
      <c r="F38" s="23"/>
      <c r="G38" s="22"/>
      <c r="H38" s="393" cm="1">
        <f t="array" aca="1" ref="H38" ca="1">INDIRECT("'Worksheet'!$P"&amp;$B29)</f>
        <v>74</v>
      </c>
      <c r="I38" s="453"/>
      <c r="L38" s="165" t="s">
        <v>13</v>
      </c>
      <c r="M38" s="21" t="str">
        <f t="shared" ca="1" si="2"/>
        <v>5th Avenue 72</v>
      </c>
      <c r="N38" s="22"/>
      <c r="O38" s="23"/>
      <c r="P38" s="22"/>
      <c r="Q38" s="394">
        <f ca="1">H38</f>
        <v>74</v>
      </c>
      <c r="R38" s="453"/>
    </row>
    <row r="39" spans="1:18" ht="20.25" customHeight="1">
      <c r="C39" s="349" t="str" cm="1">
        <f t="array" aca="1" ref="C39" ca="1">INDIRECT("'Worksheet'!$J"&amp;$B29)</f>
        <v>dead</v>
      </c>
      <c r="D39" s="450" t="str" cm="1">
        <f t="array" aca="1" ref="D39" ca="1">IF(INDIRECT("'Worksheet'!$D"&amp;$B29)=1, "Left of Pair", IF(INDIRECT("'Worksheet'!$E"&amp;$B29)=1, "Panel"))</f>
        <v>Panel</v>
      </c>
      <c r="E39" s="450"/>
      <c r="F39" s="450"/>
      <c r="G39" s="375"/>
      <c r="H39" s="375" t="str" cm="1">
        <f t="array" aca="1" ref="H39" ca="1">IF(INDIRECT("'Worksheet'!$F"&amp;$B29)="st","SOR T&amp;B"," ")</f>
        <v xml:space="preserve"> </v>
      </c>
      <c r="I39" s="376"/>
      <c r="L39" s="41" t="str">
        <f ca="1">$C39</f>
        <v>dead</v>
      </c>
      <c r="M39" s="450" t="str" cm="1">
        <f t="array" aca="1" ref="M39" ca="1">IF(INDIRECT("'Worksheet'!$D"&amp;$B29)=1, "Right of Pair", IF(INDIRECT("'Worksheet'!$E"&amp;$B29)=1, "Do Not Use"))</f>
        <v>Do Not Use</v>
      </c>
      <c r="N39" s="450"/>
      <c r="O39" s="450"/>
      <c r="P39" s="375"/>
      <c r="Q39" s="375"/>
      <c r="R39" s="376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+Worksheet!$W$4</f>
        <v xml:space="preserve">Zuni Quote #2 WO#J5104785-00265 </v>
      </c>
      <c r="E43" s="22"/>
      <c r="F43" s="23"/>
      <c r="G43" s="22"/>
      <c r="H43" s="24"/>
      <c r="I43" s="25">
        <f>+Worksheet!$AR$1</f>
        <v>32993</v>
      </c>
      <c r="J43" s="26"/>
      <c r="L43" s="165" t="s">
        <v>113</v>
      </c>
      <c r="M43" s="21" t="str">
        <f>+Worksheet!$W$4</f>
        <v xml:space="preserve">Zuni Quote #2 WO#J5104785-00265 </v>
      </c>
      <c r="N43" s="22"/>
      <c r="O43" s="23"/>
      <c r="P43" s="22"/>
      <c r="Q43" s="24"/>
      <c r="R43" s="25">
        <f>+Worksheet!$AR$1</f>
        <v>32993</v>
      </c>
    </row>
    <row r="44" spans="1:18" ht="31.8">
      <c r="C44" s="166" t="s">
        <v>128</v>
      </c>
      <c r="D44" s="151" cm="1">
        <f t="array" aca="1" ref="D44" ca="1">INDIRECT("'Worksheet'!$K"&amp;$B43)</f>
        <v>20</v>
      </c>
      <c r="E44" s="152" t="s">
        <v>115</v>
      </c>
      <c r="F44" s="151" cm="1">
        <f t="array" aca="1" ref="F44" ca="1">INDIRECT("'Worksheet'!$M"&amp;$B43)</f>
        <v>6.5</v>
      </c>
      <c r="G44" s="152" t="s">
        <v>122</v>
      </c>
      <c r="H44" s="151" cm="1">
        <f t="array" aca="1" ref="H44" ca="1">INDIRECT("'Worksheet'!$O"&amp;$B43)</f>
        <v>50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20</v>
      </c>
      <c r="N44" s="152" t="s">
        <v>115</v>
      </c>
      <c r="O44" s="153">
        <f ca="1">F44</f>
        <v>6.5</v>
      </c>
      <c r="P44" s="152" t="s">
        <v>122</v>
      </c>
      <c r="Q44" s="154">
        <f ca="1">H44</f>
        <v>50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66.25</v>
      </c>
      <c r="E45" s="19" t="s">
        <v>122</v>
      </c>
      <c r="F45" s="370">
        <f ca="1">H44+15</f>
        <v>65</v>
      </c>
      <c r="G45" s="444" cm="1">
        <f t="array" aca="1" ref="G45" ca="1">INDIRECT("'Worksheet'!$Y"&amp;$B43)</f>
        <v>0</v>
      </c>
      <c r="H45" s="444"/>
      <c r="I45" s="445"/>
      <c r="L45" s="165" t="s">
        <v>121</v>
      </c>
      <c r="M45">
        <f t="shared" ca="1" si="3"/>
        <v>66.25</v>
      </c>
      <c r="N45" s="19" t="s">
        <v>122</v>
      </c>
      <c r="O45" s="370">
        <f ca="1">F45</f>
        <v>65</v>
      </c>
      <c r="P45" s="446">
        <f ca="1">G45</f>
        <v>0</v>
      </c>
      <c r="Q45" s="446"/>
      <c r="R45" s="447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0.9</v>
      </c>
      <c r="E46" s="42" t="s">
        <v>41</v>
      </c>
      <c r="F46" s="371"/>
      <c r="G46" s="444"/>
      <c r="H46" s="444"/>
      <c r="I46" s="445"/>
      <c r="L46" s="167"/>
      <c r="M46" s="162">
        <f t="shared" ca="1" si="3"/>
        <v>0.9</v>
      </c>
      <c r="N46" s="42" t="s">
        <v>41</v>
      </c>
      <c r="O46" s="371"/>
      <c r="P46" s="446"/>
      <c r="Q46" s="448"/>
      <c r="R46" s="449"/>
    </row>
    <row r="47" spans="1:18" ht="15.6">
      <c r="C47" s="165" t="s">
        <v>135</v>
      </c>
      <c r="D47" s="19">
        <f ca="1">+IF(D51="yes",IF($D53="Left of Pair",($D48*$H51),IF($D53="Panel",$D48*$H51,IF($H53="SOR",$D48*$H51," ")))," ")</f>
        <v>70.400000000000006</v>
      </c>
      <c r="E47" s="19" t="s">
        <v>122</v>
      </c>
      <c r="F47" s="370">
        <f ca="1">IF(D51="YES",H44+12," ")</f>
        <v>62</v>
      </c>
      <c r="H47" s="344" t="s">
        <v>10</v>
      </c>
      <c r="I47" s="372" cm="1">
        <f t="array" aca="1" ref="I47" ca="1">INDIRECT("'Worksheet'!$Q"&amp;B43)</f>
        <v>0.9</v>
      </c>
      <c r="L47" s="165" t="s">
        <v>135</v>
      </c>
      <c r="M47">
        <f t="shared" ca="1" si="3"/>
        <v>70.400000000000006</v>
      </c>
      <c r="N47" s="19" t="s">
        <v>122</v>
      </c>
      <c r="O47" s="370">
        <f ca="1">F47</f>
        <v>62</v>
      </c>
      <c r="P47" s="19"/>
      <c r="Q47" s="344" t="s">
        <v>10</v>
      </c>
      <c r="R47" s="161">
        <f ca="1">I47</f>
        <v>0.9</v>
      </c>
    </row>
    <row r="48" spans="1:18" ht="15.6">
      <c r="C48" s="168"/>
      <c r="D48" s="162" cm="1">
        <f t="array" aca="1" ref="D48" ca="1">IF(D51="yes",IF($D53="Left of Pair",INDIRECT("'Worksheet'!$S"&amp;$B43)/2,IF($D53="Panel",INDIRECT("'Worksheet'!$S"&amp;$B43)))," ")</f>
        <v>1.1000000000000001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26.5</v>
      </c>
      <c r="L48" s="168"/>
      <c r="M48" s="345">
        <f t="shared" ca="1" si="3"/>
        <v>1.1000000000000001</v>
      </c>
      <c r="N48" s="346" t="s">
        <v>41</v>
      </c>
      <c r="O48" s="373"/>
      <c r="P48" s="20"/>
      <c r="Q48" s="344" t="s">
        <v>116</v>
      </c>
      <c r="R48" s="32">
        <f ca="1">I48</f>
        <v>26.5</v>
      </c>
    </row>
    <row r="49" spans="1:18" ht="12.75" customHeight="1">
      <c r="C49" s="169" t="s">
        <v>114</v>
      </c>
      <c r="D49" s="374" t="str" cm="1">
        <f t="array" aca="1" ref="D49" ca="1">INDIRECT("'Worksheet'!$B"&amp;$B43)</f>
        <v>Kitchen</v>
      </c>
      <c r="E49" s="22"/>
      <c r="F49" s="23"/>
      <c r="G49" s="22"/>
      <c r="H49" s="24"/>
      <c r="I49" s="451" t="str" cm="1">
        <f t="array" aca="1" ref="I49" ca="1">INDIRECT("'Worksheet'!$A"&amp;$B43)</f>
        <v>P1-4</v>
      </c>
      <c r="L49" s="169" t="s">
        <v>114</v>
      </c>
      <c r="M49" s="31" t="str">
        <f t="shared" ca="1" si="3"/>
        <v>Kitchen</v>
      </c>
      <c r="N49" s="20"/>
      <c r="O49" s="33"/>
      <c r="P49" s="27"/>
      <c r="Q49" s="24"/>
      <c r="R49" s="451" t="str">
        <f ca="1">I49</f>
        <v>P1-4</v>
      </c>
    </row>
    <row r="50" spans="1:18" ht="15.75" customHeight="1">
      <c r="C50" s="165" t="s">
        <v>117</v>
      </c>
      <c r="D50" s="347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52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>YES</v>
      </c>
      <c r="E51" s="348" t="str" cm="1">
        <f t="array" aca="1" ref="E51" ca="1">INDIRECT("'Worksheet'!$X"&amp;$B43)</f>
        <v xml:space="preserve">Flameguard </v>
      </c>
      <c r="F51" s="39"/>
      <c r="G51" s="20"/>
      <c r="H51" s="393" cm="1">
        <f t="array" aca="1" ref="H51" ca="1">INDIRECT("'Worksheet'!$R"&amp;$B43)</f>
        <v>64</v>
      </c>
      <c r="I51" s="452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4">
        <f ca="1">H51</f>
        <v>64</v>
      </c>
      <c r="R51" s="452"/>
    </row>
    <row r="52" spans="1:18" ht="15.75" customHeight="1">
      <c r="C52" s="165" t="s">
        <v>13</v>
      </c>
      <c r="D52" s="348" t="str" cm="1">
        <f t="array" aca="1" ref="D52" ca="1">INDIRECT("'Worksheet'!$W"&amp;$B43)</f>
        <v>5th Avenue 72</v>
      </c>
      <c r="E52" s="22"/>
      <c r="F52" s="23"/>
      <c r="G52" s="22"/>
      <c r="H52" s="393" cm="1">
        <f t="array" aca="1" ref="H52" ca="1">INDIRECT("'Worksheet'!$P"&amp;$B43)</f>
        <v>74</v>
      </c>
      <c r="I52" s="453"/>
      <c r="L52" s="165" t="s">
        <v>13</v>
      </c>
      <c r="M52" s="21" t="str">
        <f t="shared" ca="1" si="3"/>
        <v>5th Avenue 72</v>
      </c>
      <c r="N52" s="22"/>
      <c r="O52" s="23"/>
      <c r="P52" s="22"/>
      <c r="Q52" s="394">
        <f ca="1">H52</f>
        <v>74</v>
      </c>
      <c r="R52" s="453"/>
    </row>
    <row r="53" spans="1:18" ht="22.8">
      <c r="C53" s="349" t="str" cm="1">
        <f t="array" aca="1" ref="C53" ca="1">INDIRECT("'Worksheet'!$J"&amp;$B43)</f>
        <v>dead</v>
      </c>
      <c r="D53" s="450" t="str" cm="1">
        <f t="array" aca="1" ref="D53" ca="1">IF(INDIRECT("'Worksheet'!$D"&amp;$B43)=1, "Left of Pair", IF(INDIRECT("'Worksheet'!$E"&amp;$B43)=1, "Panel"))</f>
        <v>Panel</v>
      </c>
      <c r="E53" s="450"/>
      <c r="F53" s="450"/>
      <c r="G53" s="375"/>
      <c r="H53" s="375" t="str" cm="1">
        <f t="array" aca="1" ref="H53" ca="1">IF(INDIRECT("'Worksheet'!$F"&amp;$B43)="st","SOR T&amp;B"," ")</f>
        <v xml:space="preserve"> </v>
      </c>
      <c r="I53" s="376"/>
      <c r="L53" s="41" t="str">
        <f ca="1">$C53</f>
        <v>dead</v>
      </c>
      <c r="M53" s="450" t="str" cm="1">
        <f t="array" aca="1" ref="M53" ca="1">IF(INDIRECT("'Worksheet'!$D"&amp;$B43)=1, "Right of Pair", IF(INDIRECT("'Worksheet'!$E"&amp;$B43)=1, "Do Not Use"))</f>
        <v>Do Not Use</v>
      </c>
      <c r="N53" s="450"/>
      <c r="O53" s="450"/>
      <c r="P53" s="375"/>
      <c r="Q53" s="375"/>
      <c r="R53" s="376"/>
    </row>
    <row r="55" spans="1:18" ht="18.600000000000001">
      <c r="A55" t="s">
        <v>28</v>
      </c>
      <c r="B55">
        <v>15</v>
      </c>
      <c r="C55" s="165" t="s">
        <v>113</v>
      </c>
      <c r="D55" s="21" t="str">
        <f>+Worksheet!$W$4</f>
        <v xml:space="preserve">Zuni Quote #2 WO#J5104785-00265 </v>
      </c>
      <c r="E55" s="22"/>
      <c r="F55" s="23"/>
      <c r="G55" s="22"/>
      <c r="H55" s="24"/>
      <c r="I55" s="25">
        <f>+Worksheet!$AR$1</f>
        <v>32993</v>
      </c>
      <c r="J55" s="26"/>
      <c r="L55" s="165" t="s">
        <v>113</v>
      </c>
      <c r="M55" s="21" t="str">
        <f>+Worksheet!$W$4</f>
        <v xml:space="preserve">Zuni Quote #2 WO#J5104785-00265 </v>
      </c>
      <c r="N55" s="22"/>
      <c r="O55" s="23"/>
      <c r="P55" s="22"/>
      <c r="Q55" s="24"/>
      <c r="R55" s="25">
        <f>+Worksheet!$AR$1</f>
        <v>32993</v>
      </c>
    </row>
    <row r="56" spans="1:18" ht="31.8">
      <c r="C56" s="166" t="s">
        <v>128</v>
      </c>
      <c r="D56" s="151" cm="1">
        <f t="array" aca="1" ref="D56" ca="1">INDIRECT("'Worksheet'!$K"&amp;$B55)</f>
        <v>20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50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20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50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66.25</v>
      </c>
      <c r="E57" s="19" t="s">
        <v>122</v>
      </c>
      <c r="F57" s="370">
        <f ca="1">H56+15</f>
        <v>65</v>
      </c>
      <c r="G57" s="444" cm="1">
        <f t="array" aca="1" ref="G57" ca="1">INDIRECT("'Worksheet'!$Y"&amp;$B55)</f>
        <v>0</v>
      </c>
      <c r="H57" s="444"/>
      <c r="I57" s="445"/>
      <c r="L57" s="165" t="s">
        <v>121</v>
      </c>
      <c r="M57">
        <f t="shared" ca="1" si="4"/>
        <v>66.25</v>
      </c>
      <c r="N57" s="19" t="s">
        <v>122</v>
      </c>
      <c r="O57" s="370">
        <f ca="1">F57</f>
        <v>65</v>
      </c>
      <c r="P57" s="446">
        <f ca="1">G57</f>
        <v>0</v>
      </c>
      <c r="Q57" s="446"/>
      <c r="R57" s="447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0.9</v>
      </c>
      <c r="E58" s="42" t="s">
        <v>41</v>
      </c>
      <c r="F58" s="371"/>
      <c r="G58" s="444"/>
      <c r="H58" s="444"/>
      <c r="I58" s="445"/>
      <c r="L58" s="167"/>
      <c r="M58" s="162">
        <f t="shared" ca="1" si="4"/>
        <v>0.9</v>
      </c>
      <c r="N58" s="42" t="s">
        <v>41</v>
      </c>
      <c r="O58" s="371"/>
      <c r="P58" s="446"/>
      <c r="Q58" s="448"/>
      <c r="R58" s="449"/>
    </row>
    <row r="59" spans="1:18" ht="15.6">
      <c r="C59" s="165" t="s">
        <v>135</v>
      </c>
      <c r="D59" s="19">
        <f ca="1">+IF(D63="yes",IF($D65="Left of Pair",($D60*$H63),IF($D65="Panel",$D60*$H63,IF($H65="SOR",$D60*$H63," ")))," ")</f>
        <v>70.400000000000006</v>
      </c>
      <c r="E59" s="19" t="s">
        <v>122</v>
      </c>
      <c r="F59" s="370">
        <f ca="1">IF(D63="YES",H56+12," ")</f>
        <v>62</v>
      </c>
      <c r="H59" s="344" t="s">
        <v>10</v>
      </c>
      <c r="I59" s="372" cm="1">
        <f t="array" aca="1" ref="I59" ca="1">INDIRECT("'Worksheet'!$Q"&amp;B55)</f>
        <v>0.9</v>
      </c>
      <c r="L59" s="165" t="s">
        <v>135</v>
      </c>
      <c r="M59">
        <f t="shared" ca="1" si="4"/>
        <v>70.400000000000006</v>
      </c>
      <c r="N59" s="19" t="s">
        <v>122</v>
      </c>
      <c r="O59" s="370">
        <f ca="1">F59</f>
        <v>62</v>
      </c>
      <c r="P59" s="19"/>
      <c r="Q59" s="344" t="s">
        <v>10</v>
      </c>
      <c r="R59" s="161">
        <f ca="1">I59</f>
        <v>0.9</v>
      </c>
    </row>
    <row r="60" spans="1:18" ht="15.6">
      <c r="C60" s="168"/>
      <c r="D60" s="162" cm="1">
        <f t="array" aca="1" ref="D60" ca="1">IF(D63="yes",IF($D65="Left of Pair",INDIRECT("'Worksheet'!$S"&amp;$B55)/2,IF($D65="Panel",INDIRECT("'Worksheet'!$S"&amp;$B55)))," ")</f>
        <v>1.1000000000000001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26.5</v>
      </c>
      <c r="L60" s="168"/>
      <c r="M60" s="345">
        <f t="shared" ca="1" si="4"/>
        <v>1.1000000000000001</v>
      </c>
      <c r="N60" s="346" t="s">
        <v>41</v>
      </c>
      <c r="O60" s="373"/>
      <c r="P60" s="20"/>
      <c r="Q60" s="344" t="s">
        <v>116</v>
      </c>
      <c r="R60" s="32">
        <f ca="1">I60</f>
        <v>26.5</v>
      </c>
    </row>
    <row r="61" spans="1:18" ht="12.75" customHeight="1">
      <c r="C61" s="169" t="s">
        <v>114</v>
      </c>
      <c r="D61" s="374" t="str" cm="1">
        <f t="array" aca="1" ref="D61" ca="1">INDIRECT("'Worksheet'!$B"&amp;$B55)</f>
        <v>Classroom</v>
      </c>
      <c r="E61" s="22"/>
      <c r="F61" s="23"/>
      <c r="G61" s="22"/>
      <c r="H61" s="24"/>
      <c r="I61" s="451" t="str" cm="1">
        <f t="array" aca="1" ref="I61" ca="1">INDIRECT("'Worksheet'!$A"&amp;$B55)</f>
        <v>P1-5</v>
      </c>
      <c r="L61" s="169" t="s">
        <v>114</v>
      </c>
      <c r="M61" s="31" t="str">
        <f t="shared" ca="1" si="4"/>
        <v>Classroom</v>
      </c>
      <c r="N61" s="20"/>
      <c r="O61" s="33"/>
      <c r="P61" s="27"/>
      <c r="Q61" s="24"/>
      <c r="R61" s="451" t="str">
        <f ca="1">I61</f>
        <v>P1-5</v>
      </c>
    </row>
    <row r="62" spans="1:18" ht="15.75" customHeight="1">
      <c r="C62" s="165" t="s">
        <v>117</v>
      </c>
      <c r="D62" s="347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52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>YES</v>
      </c>
      <c r="E63" s="348" t="str" cm="1">
        <f t="array" aca="1" ref="E63" ca="1">INDIRECT("'Worksheet'!$X"&amp;$B55)</f>
        <v xml:space="preserve">Flameguard </v>
      </c>
      <c r="F63" s="39"/>
      <c r="G63" s="20"/>
      <c r="H63" s="393" cm="1">
        <f t="array" aca="1" ref="H63" ca="1">INDIRECT("'Worksheet'!$R"&amp;$B55)</f>
        <v>64</v>
      </c>
      <c r="I63" s="452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4">
        <f ca="1">H63</f>
        <v>64</v>
      </c>
      <c r="R63" s="452"/>
    </row>
    <row r="64" spans="1:18" ht="15.75" customHeight="1">
      <c r="C64" s="165" t="s">
        <v>13</v>
      </c>
      <c r="D64" s="348" t="str" cm="1">
        <f t="array" aca="1" ref="D64" ca="1">INDIRECT("'Worksheet'!$W"&amp;$B55)</f>
        <v>5th Avenue 72</v>
      </c>
      <c r="E64" s="22"/>
      <c r="F64" s="23"/>
      <c r="G64" s="22"/>
      <c r="H64" s="393" cm="1">
        <f t="array" aca="1" ref="H64" ca="1">INDIRECT("'Worksheet'!$P"&amp;$B55)</f>
        <v>74</v>
      </c>
      <c r="I64" s="453"/>
      <c r="L64" s="165" t="s">
        <v>13</v>
      </c>
      <c r="M64" s="21" t="str">
        <f t="shared" ca="1" si="4"/>
        <v>5th Avenue 72</v>
      </c>
      <c r="N64" s="22"/>
      <c r="O64" s="23"/>
      <c r="P64" s="22"/>
      <c r="Q64" s="394">
        <f ca="1">H64</f>
        <v>74</v>
      </c>
      <c r="R64" s="453"/>
    </row>
    <row r="65" spans="1:18" ht="22.8">
      <c r="C65" s="349" t="str" cm="1">
        <f t="array" aca="1" ref="C65" ca="1">INDIRECT("'Worksheet'!$J"&amp;$B55)</f>
        <v>dead</v>
      </c>
      <c r="D65" s="450" t="str" cm="1">
        <f t="array" aca="1" ref="D65" ca="1">IF(INDIRECT("'Worksheet'!$D"&amp;$B55)=1, "Left of Pair", IF(INDIRECT("'Worksheet'!$E"&amp;$B55)=1, "Panel"))</f>
        <v>Panel</v>
      </c>
      <c r="E65" s="450"/>
      <c r="F65" s="450"/>
      <c r="G65" s="375"/>
      <c r="H65" s="375" t="str" cm="1">
        <f t="array" aca="1" ref="H65" ca="1">IF(INDIRECT("'Worksheet'!$F"&amp;$B55)="st","SOR T&amp;B"," ")</f>
        <v xml:space="preserve"> </v>
      </c>
      <c r="I65" s="376"/>
      <c r="L65" s="41" t="str">
        <f ca="1">$C65</f>
        <v>dead</v>
      </c>
      <c r="M65" s="450" t="str" cm="1">
        <f t="array" aca="1" ref="M65" ca="1">IF(INDIRECT("'Worksheet'!$D"&amp;$B55)=1, "Right of Pair", IF(INDIRECT("'Worksheet'!$E"&amp;$B55)=1, "Do Not Use"))</f>
        <v>Do Not Use</v>
      </c>
      <c r="N65" s="450"/>
      <c r="O65" s="450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+Worksheet!$W$4</f>
        <v xml:space="preserve">Zuni Quote #2 WO#J5104785-00265 </v>
      </c>
      <c r="E69" s="22"/>
      <c r="F69" s="23"/>
      <c r="G69" s="22"/>
      <c r="H69" s="24"/>
      <c r="I69" s="25">
        <f>+Worksheet!$AR$1</f>
        <v>32993</v>
      </c>
      <c r="J69" s="26"/>
      <c r="L69" s="165" t="s">
        <v>113</v>
      </c>
      <c r="M69" s="21" t="str">
        <f>+Worksheet!$W$4</f>
        <v xml:space="preserve">Zuni Quote #2 WO#J5104785-00265 </v>
      </c>
      <c r="N69" s="22"/>
      <c r="O69" s="23"/>
      <c r="P69" s="22"/>
      <c r="Q69" s="24"/>
      <c r="R69" s="25">
        <f>+Worksheet!$AR$1</f>
        <v>32993</v>
      </c>
    </row>
    <row r="70" spans="1:18" ht="31.8">
      <c r="C70" s="166" t="s">
        <v>128</v>
      </c>
      <c r="D70" s="151" cm="1">
        <f t="array" aca="1" ref="D70" ca="1">INDIRECT("'Worksheet'!$K"&amp;$B69)</f>
        <v>78</v>
      </c>
      <c r="E70" s="152" t="s">
        <v>115</v>
      </c>
      <c r="F70" s="151" cm="1">
        <f t="array" aca="1" ref="F70" ca="1">INDIRECT("'Worksheet'!$M"&amp;$B69)</f>
        <v>6.5</v>
      </c>
      <c r="G70" s="152" t="s">
        <v>122</v>
      </c>
      <c r="H70" s="151" cm="1">
        <f t="array" aca="1" ref="H70" ca="1">INDIRECT("'Worksheet'!$O"&amp;$B69)</f>
        <v>33.5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78</v>
      </c>
      <c r="N70" s="152" t="s">
        <v>115</v>
      </c>
      <c r="O70" s="153">
        <f ca="1">F70</f>
        <v>6.5</v>
      </c>
      <c r="P70" s="152" t="s">
        <v>122</v>
      </c>
      <c r="Q70" s="154">
        <f ca="1">H70</f>
        <v>33.5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>
        <f ca="1">+IF($D79="Left of Pair",((D70+F70)*Worksheet!$AE$7)/2,IF($D79="Panel",(D70+F70)*Worksheet!$AE$7,IF($H79="SOR",D70*2.5+6,IF($H79="SOR T&amp;B",D70*2.5+6))))</f>
        <v>211.25</v>
      </c>
      <c r="E71" s="19" t="s">
        <v>122</v>
      </c>
      <c r="F71" s="370">
        <f ca="1">H70+15</f>
        <v>48.5</v>
      </c>
      <c r="G71" s="444" cm="1">
        <f t="array" aca="1" ref="G71" ca="1">INDIRECT("'Worksheet'!$Y"&amp;$B69)</f>
        <v>0</v>
      </c>
      <c r="H71" s="444"/>
      <c r="I71" s="445"/>
      <c r="L71" s="165" t="s">
        <v>121</v>
      </c>
      <c r="M71">
        <f t="shared" ca="1" si="5"/>
        <v>211.25</v>
      </c>
      <c r="N71" s="19" t="s">
        <v>122</v>
      </c>
      <c r="O71" s="370">
        <f ca="1">F71</f>
        <v>48.5</v>
      </c>
      <c r="P71" s="446">
        <f ca="1">G71</f>
        <v>0</v>
      </c>
      <c r="Q71" s="446"/>
      <c r="R71" s="447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2.9</v>
      </c>
      <c r="E72" s="42" t="s">
        <v>41</v>
      </c>
      <c r="F72" s="371"/>
      <c r="G72" s="444"/>
      <c r="H72" s="444"/>
      <c r="I72" s="445"/>
      <c r="L72" s="167"/>
      <c r="M72" s="162">
        <f t="shared" ca="1" si="5"/>
        <v>2.9</v>
      </c>
      <c r="N72" s="42" t="s">
        <v>41</v>
      </c>
      <c r="O72" s="371"/>
      <c r="P72" s="446"/>
      <c r="Q72" s="448"/>
      <c r="R72" s="449"/>
    </row>
    <row r="73" spans="1:18" ht="15.6">
      <c r="C73" s="165" t="s">
        <v>135</v>
      </c>
      <c r="D73" s="19">
        <f ca="1">+IF(D77="yes",IF($D79="Left of Pair",($D74*$H77),IF($D79="Panel",$D74*$H77,IF($H79="SOR",$D74*$H77," ")))," ")</f>
        <v>217.6</v>
      </c>
      <c r="E73" s="19" t="s">
        <v>122</v>
      </c>
      <c r="F73" s="370">
        <f ca="1">IF(D77="YES",H70+12," ")</f>
        <v>45.5</v>
      </c>
      <c r="H73" s="344" t="s">
        <v>10</v>
      </c>
      <c r="I73" s="372" cm="1">
        <f t="array" aca="1" ref="I73" ca="1">INDIRECT("'Worksheet'!$Q"&amp;B69)</f>
        <v>2.9</v>
      </c>
      <c r="L73" s="165" t="s">
        <v>135</v>
      </c>
      <c r="M73">
        <f t="shared" ca="1" si="5"/>
        <v>217.6</v>
      </c>
      <c r="N73" s="19" t="s">
        <v>122</v>
      </c>
      <c r="O73" s="370">
        <f ca="1">F73</f>
        <v>45.5</v>
      </c>
      <c r="P73" s="19"/>
      <c r="Q73" s="344" t="s">
        <v>10</v>
      </c>
      <c r="R73" s="161">
        <f ca="1">I73</f>
        <v>2.9</v>
      </c>
    </row>
    <row r="74" spans="1:18" ht="15.6">
      <c r="C74" s="168"/>
      <c r="D74" s="162" cm="1">
        <f t="array" aca="1" ref="D74" ca="1">IF(D77="yes",IF($D79="Left of Pair",INDIRECT("'Worksheet'!$S"&amp;$B69)/2,IF($D79="Panel",INDIRECT("'Worksheet'!$S"&amp;$B69)))," ")</f>
        <v>3.4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84.5</v>
      </c>
      <c r="L74" s="168"/>
      <c r="M74" s="345">
        <f t="shared" ca="1" si="5"/>
        <v>3.4</v>
      </c>
      <c r="N74" s="346" t="s">
        <v>41</v>
      </c>
      <c r="O74" s="373"/>
      <c r="P74" s="20"/>
      <c r="Q74" s="344" t="s">
        <v>116</v>
      </c>
      <c r="R74" s="32">
        <f ca="1">I74</f>
        <v>84.5</v>
      </c>
    </row>
    <row r="75" spans="1:18" ht="12.75" customHeight="1">
      <c r="C75" s="169" t="s">
        <v>114</v>
      </c>
      <c r="D75" s="374" t="str" cm="1">
        <f t="array" aca="1" ref="D75" ca="1">INDIRECT("'Worksheet'!$B"&amp;$B69)</f>
        <v>Upstairs Class</v>
      </c>
      <c r="E75" s="22"/>
      <c r="F75" s="23"/>
      <c r="G75" s="22"/>
      <c r="H75" s="24"/>
      <c r="I75" s="451" t="str" cm="1">
        <f t="array" aca="1" ref="I75" ca="1">INDIRECT("'Worksheet'!$A"&amp;$B69)</f>
        <v>P1-6</v>
      </c>
      <c r="L75" s="169" t="s">
        <v>114</v>
      </c>
      <c r="M75" s="31" t="str">
        <f t="shared" ca="1" si="5"/>
        <v>Upstairs Class</v>
      </c>
      <c r="N75" s="20"/>
      <c r="O75" s="33"/>
      <c r="P75" s="27"/>
      <c r="Q75" s="24"/>
      <c r="R75" s="451" t="str">
        <f ca="1">I75</f>
        <v>P1-6</v>
      </c>
    </row>
    <row r="76" spans="1:18" ht="15.75" customHeight="1">
      <c r="C76" s="165" t="s">
        <v>117</v>
      </c>
      <c r="D76" s="347" cm="1">
        <f t="array" aca="1" ref="D76" ca="1">INDIRECT("'Worksheet'!$H"&amp;$B69)</f>
        <v>3.5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52"/>
      <c r="L76" s="165" t="s">
        <v>117</v>
      </c>
      <c r="M76" s="34">
        <f t="shared" ca="1" si="5"/>
        <v>3.5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>YES</v>
      </c>
      <c r="E77" s="348" t="str" cm="1">
        <f t="array" aca="1" ref="E77" ca="1">INDIRECT("'Worksheet'!$X"&amp;$B69)</f>
        <v xml:space="preserve">Flameguard </v>
      </c>
      <c r="F77" s="39"/>
      <c r="G77" s="20"/>
      <c r="H77" s="393" cm="1">
        <f t="array" aca="1" ref="H77" ca="1">INDIRECT("'Worksheet'!$R"&amp;$B69)</f>
        <v>64</v>
      </c>
      <c r="I77" s="452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4">
        <f ca="1">H77</f>
        <v>64</v>
      </c>
      <c r="R77" s="452"/>
    </row>
    <row r="78" spans="1:18" ht="15.75" customHeight="1">
      <c r="C78" s="165" t="s">
        <v>13</v>
      </c>
      <c r="D78" s="348" t="str" cm="1">
        <f t="array" aca="1" ref="D78" ca="1">INDIRECT("'Worksheet'!$W"&amp;$B69)</f>
        <v>5th Avenue 72</v>
      </c>
      <c r="E78" s="22"/>
      <c r="F78" s="23"/>
      <c r="G78" s="22"/>
      <c r="H78" s="393" cm="1">
        <f t="array" aca="1" ref="H78" ca="1">INDIRECT("'Worksheet'!$P"&amp;$B69)</f>
        <v>74</v>
      </c>
      <c r="I78" s="453"/>
      <c r="L78" s="165" t="s">
        <v>13</v>
      </c>
      <c r="M78" s="21" t="str">
        <f t="shared" ca="1" si="5"/>
        <v>5th Avenue 72</v>
      </c>
      <c r="N78" s="22"/>
      <c r="O78" s="23"/>
      <c r="P78" s="22"/>
      <c r="Q78" s="394">
        <f ca="1">H78</f>
        <v>74</v>
      </c>
      <c r="R78" s="453"/>
    </row>
    <row r="79" spans="1:18" ht="22.8">
      <c r="C79" s="349" t="str" cm="1">
        <f t="array" aca="1" ref="C79" ca="1">INDIRECT("'Worksheet'!$J"&amp;$B69)</f>
        <v>dead</v>
      </c>
      <c r="D79" s="450" t="str" cm="1">
        <f t="array" aca="1" ref="D79" ca="1">IF(INDIRECT("'Worksheet'!$D"&amp;$B69)=1, "Left of Pair", IF(INDIRECT("'Worksheet'!$E"&amp;$B69)=1, "Panel"))</f>
        <v>Panel</v>
      </c>
      <c r="E79" s="450"/>
      <c r="F79" s="450"/>
      <c r="G79" s="375"/>
      <c r="H79" s="375" t="str" cm="1">
        <f t="array" aca="1" ref="H79" ca="1">IF(INDIRECT("'Worksheet'!$F"&amp;$B69)="st","SOR T&amp;B"," ")</f>
        <v xml:space="preserve"> </v>
      </c>
      <c r="I79" s="376"/>
      <c r="L79" s="41" t="str">
        <f ca="1">$C79</f>
        <v>dead</v>
      </c>
      <c r="M79" s="450" t="str" cm="1">
        <f t="array" aca="1" ref="M79" ca="1">IF(INDIRECT("'Worksheet'!$D"&amp;$B69)=1, "Right of Pair", IF(INDIRECT("'Worksheet'!$E"&amp;$B69)=1, "Do Not Use"))</f>
        <v>Do Not Use</v>
      </c>
      <c r="N79" s="450"/>
      <c r="O79" s="450"/>
      <c r="P79" s="375"/>
      <c r="Q79" s="375"/>
      <c r="R79" s="376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+Worksheet!$W$4</f>
        <v xml:space="preserve">Zuni Quote #2 WO#J5104785-00265 </v>
      </c>
      <c r="E83" s="22"/>
      <c r="F83" s="23"/>
      <c r="G83" s="22"/>
      <c r="H83" s="24"/>
      <c r="I83" s="25">
        <f>+Worksheet!$AR$1</f>
        <v>32993</v>
      </c>
      <c r="J83" s="26"/>
      <c r="L83" s="165" t="s">
        <v>113</v>
      </c>
      <c r="M83" s="21" t="str">
        <f>+Worksheet!$W$4</f>
        <v xml:space="preserve">Zuni Quote #2 WO#J5104785-00265 </v>
      </c>
      <c r="N83" s="22"/>
      <c r="O83" s="23"/>
      <c r="P83" s="22"/>
      <c r="Q83" s="24"/>
      <c r="R83" s="25">
        <f>+Worksheet!$AR$1</f>
        <v>32993</v>
      </c>
    </row>
    <row r="84" spans="1:18" ht="31.8">
      <c r="C84" s="166" t="s">
        <v>128</v>
      </c>
      <c r="D84" s="151" cm="1">
        <f t="array" aca="1" ref="D84" ca="1">INDIRECT("'Worksheet'!$K"&amp;$B83)</f>
        <v>0</v>
      </c>
      <c r="E84" s="152" t="s">
        <v>115</v>
      </c>
      <c r="F84" s="151" cm="1">
        <f t="array" aca="1" ref="F84" ca="1">INDIRECT("'Worksheet'!$M"&amp;$B83)</f>
        <v>3</v>
      </c>
      <c r="G84" s="152" t="s">
        <v>122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3</v>
      </c>
      <c r="P84" s="152" t="s">
        <v>122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70">
        <f ca="1">H84+15</f>
        <v>15</v>
      </c>
      <c r="G85" s="444" cm="1">
        <f t="array" aca="1" ref="G85" ca="1">INDIRECT("'Worksheet'!$Y"&amp;$B83)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71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1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3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3</v>
      </c>
    </row>
    <row r="89" spans="1:18" ht="12.75" customHeight="1">
      <c r="C89" s="169" t="s">
        <v>114</v>
      </c>
      <c r="D89" s="374" cm="1">
        <f t="array" aca="1" ref="D89" ca="1">INDIRECT("'Worksheet'!$B"&amp;$B83)</f>
        <v>0</v>
      </c>
      <c r="E89" s="22"/>
      <c r="F89" s="23"/>
      <c r="G89" s="22"/>
      <c r="H89" s="24"/>
      <c r="I89" s="451" t="str" cm="1">
        <f t="array" aca="1" ref="I89" ca="1">INDIRECT("'Worksheet'!$A"&amp;$B83)</f>
        <v>P1-7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P1-7</v>
      </c>
    </row>
    <row r="90" spans="1:18" ht="15.75" customHeight="1">
      <c r="C90" s="165" t="s">
        <v>117</v>
      </c>
      <c r="D90" s="347" cm="1">
        <f t="array" aca="1" ref="D90" ca="1">INDIRECT("'Worksheet'!$H"&amp;$B83)</f>
        <v>0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INDIRECT("'Worksheet'!$X"&amp;$B83)</f>
        <v>0</v>
      </c>
      <c r="F91" s="39"/>
      <c r="G91" s="20"/>
      <c r="H91" s="393" t="str" cm="1">
        <f t="array" aca="1" ref="H91" ca="1">INDIRECT("'Worksheet'!$R"&amp;$B83)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4" t="str">
        <f ca="1">H91</f>
        <v xml:space="preserve"> </v>
      </c>
      <c r="R91" s="452"/>
    </row>
    <row r="92" spans="1:18" ht="15.75" customHeight="1">
      <c r="C92" s="165" t="s">
        <v>13</v>
      </c>
      <c r="D92" s="348" cm="1">
        <f t="array" aca="1" ref="D92" ca="1">INDIRECT("'Worksheet'!$W"&amp;$B83)</f>
        <v>0</v>
      </c>
      <c r="E92" s="22"/>
      <c r="F92" s="23"/>
      <c r="G92" s="22"/>
      <c r="H92" s="393" t="str" cm="1">
        <f t="array" aca="1" ref="H92" ca="1">INDIRECT("'Worksheet'!$P"&amp;$B83)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394" t="str">
        <f ca="1">H92</f>
        <v xml:space="preserve"> </v>
      </c>
      <c r="R92" s="453"/>
    </row>
    <row r="93" spans="1:18" ht="22.8">
      <c r="C93" s="349" cm="1">
        <f t="array" aca="1" ref="C93" ca="1">INDIRECT("'Worksheet'!$J"&amp;$B83)</f>
        <v>0</v>
      </c>
      <c r="D93" s="450" t="b" cm="1">
        <f t="array" aca="1" ref="D93" ca="1">IF(INDIRECT("'Worksheet'!$D"&amp;$B83)=1, "Left of Pair", IF(INDIRECT("'Worksheet'!$E"&amp;$B83)=1, "Panel"))</f>
        <v>0</v>
      </c>
      <c r="E93" s="450"/>
      <c r="F93" s="450"/>
      <c r="G93" s="375"/>
      <c r="H93" s="375" t="str" cm="1">
        <f t="array" aca="1" ref="H93" ca="1">IF(INDIRECT("'Worksheet'!$F"&amp;$B83)="st","SOR T&amp;B"," ")</f>
        <v xml:space="preserve"> </v>
      </c>
      <c r="I93" s="376"/>
      <c r="L93" s="41">
        <f ca="1">$C93</f>
        <v>0</v>
      </c>
      <c r="M93" s="450" t="b" cm="1">
        <f t="array" aca="1" ref="M93" ca="1">IF(INDIRECT("'Worksheet'!$D"&amp;$B83)=1, "Right of Pair", IF(INDIRECT("'Worksheet'!$E"&amp;$B83)=1, "Do Not Use"))</f>
        <v>0</v>
      </c>
      <c r="N93" s="450"/>
      <c r="O93" s="450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+Worksheet!$W$4</f>
        <v xml:space="preserve">Zuni Quote #2 WO#J5104785-00265 </v>
      </c>
      <c r="E97" s="22"/>
      <c r="F97" s="23"/>
      <c r="G97" s="22"/>
      <c r="H97" s="24"/>
      <c r="I97" s="25">
        <f>+Worksheet!$AR$1</f>
        <v>32993</v>
      </c>
      <c r="J97" s="26"/>
      <c r="L97" s="165" t="s">
        <v>113</v>
      </c>
      <c r="M97" s="21" t="str">
        <f>+Worksheet!$W$4</f>
        <v xml:space="preserve">Zuni Quote #2 WO#J5104785-00265 </v>
      </c>
      <c r="N97" s="22"/>
      <c r="O97" s="23"/>
      <c r="P97" s="22"/>
      <c r="Q97" s="24"/>
      <c r="R97" s="25">
        <f>+Worksheet!$AR$1</f>
        <v>32993</v>
      </c>
    </row>
    <row r="98" spans="1:18" ht="31.8">
      <c r="C98" s="166" t="s">
        <v>128</v>
      </c>
      <c r="D98" s="151" cm="1">
        <f t="array" aca="1" ref="D98" ca="1">INDIRECT("'Worksheet'!$K"&amp;$B97)</f>
        <v>0</v>
      </c>
      <c r="E98" s="152" t="s">
        <v>115</v>
      </c>
      <c r="F98" s="151" cm="1">
        <f t="array" aca="1" ref="F98" ca="1">INDIRECT("'Worksheet'!$M"&amp;$B97)</f>
        <v>3</v>
      </c>
      <c r="G98" s="152" t="s">
        <v>122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3</v>
      </c>
      <c r="P98" s="152" t="s">
        <v>122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70">
        <f ca="1">H98+15</f>
        <v>15</v>
      </c>
      <c r="G99" s="444" cm="1">
        <f t="array" aca="1" ref="G99" ca="1">INDIRECT("'Worksheet'!$Y"&amp;$B97)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1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1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3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3</v>
      </c>
    </row>
    <row r="103" spans="1:18" ht="12.75" customHeight="1">
      <c r="C103" s="169" t="s">
        <v>114</v>
      </c>
      <c r="D103" s="374" cm="1">
        <f t="array" aca="1" ref="D103" ca="1">INDIRECT("'Worksheet'!$B"&amp;$B97)</f>
        <v>0</v>
      </c>
      <c r="E103" s="22"/>
      <c r="F103" s="23"/>
      <c r="G103" s="22"/>
      <c r="H103" s="24"/>
      <c r="I103" s="451" t="str" cm="1">
        <f t="array" aca="1" ref="I103" ca="1">INDIRECT("'Worksheet'!$A"&amp;$B97)</f>
        <v>P1-8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P1-8</v>
      </c>
    </row>
    <row r="104" spans="1:18" ht="15.75" customHeight="1">
      <c r="C104" s="165" t="s">
        <v>117</v>
      </c>
      <c r="D104" s="347" cm="1">
        <f t="array" aca="1" ref="D104" ca="1">INDIRECT("'Worksheet'!$H"&amp;$B97)</f>
        <v>0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INDIRECT("'Worksheet'!$X"&amp;$B97)</f>
        <v>0</v>
      </c>
      <c r="F105" s="39"/>
      <c r="G105" s="20"/>
      <c r="H105" s="393" t="str" cm="1">
        <f t="array" aca="1" ref="H105" ca="1">INDIRECT("'Worksheet'!$R"&amp;$B97)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4" t="str">
        <f ca="1">H105</f>
        <v xml:space="preserve"> </v>
      </c>
      <c r="R105" s="452"/>
    </row>
    <row r="106" spans="1:18" ht="15.75" customHeight="1">
      <c r="C106" s="165" t="s">
        <v>13</v>
      </c>
      <c r="D106" s="348" cm="1">
        <f t="array" aca="1" ref="D106" ca="1">INDIRECT("'Worksheet'!$W"&amp;$B97)</f>
        <v>0</v>
      </c>
      <c r="E106" s="22"/>
      <c r="F106" s="23"/>
      <c r="G106" s="22"/>
      <c r="H106" s="393" t="str" cm="1">
        <f t="array" aca="1" ref="H106" ca="1">INDIRECT("'Worksheet'!$P"&amp;$B97)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394" t="str">
        <f ca="1">H106</f>
        <v xml:space="preserve"> </v>
      </c>
      <c r="R106" s="453"/>
    </row>
    <row r="107" spans="1:18" ht="22.8">
      <c r="C107" s="349" cm="1">
        <f t="array" aca="1" ref="C107" ca="1">INDIRECT("'Worksheet'!$J"&amp;$B97)</f>
        <v>0</v>
      </c>
      <c r="D107" s="450" t="b" cm="1">
        <f t="array" aca="1" ref="D107" ca="1">IF(INDIRECT("'Worksheet'!$D"&amp;$B97)=1, "Left of Pair", IF(INDIRECT("'Worksheet'!$E"&amp;$B97)=1, "Panel"))</f>
        <v>0</v>
      </c>
      <c r="E107" s="450"/>
      <c r="F107" s="450"/>
      <c r="G107" s="375"/>
      <c r="H107" s="375" t="str" cm="1">
        <f t="array" aca="1" ref="H107" ca="1">IF(INDIRECT("'Worksheet'!$F"&amp;$B97)="st","SOR T&amp;B"," ")</f>
        <v xml:space="preserve"> </v>
      </c>
      <c r="I107" s="376"/>
      <c r="L107" s="41">
        <f ca="1">$C107</f>
        <v>0</v>
      </c>
      <c r="M107" s="450" t="b" cm="1">
        <f t="array" aca="1" ref="M107" ca="1">IF(INDIRECT("'Worksheet'!$D"&amp;$B97)=1, "Right of Pair", IF(INDIRECT("'Worksheet'!$E"&amp;$B97)=1, "Do Not Use"))</f>
        <v>0</v>
      </c>
      <c r="N107" s="450"/>
      <c r="O107" s="450"/>
      <c r="P107" s="375"/>
      <c r="Q107" s="375"/>
      <c r="R107" s="376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+Worksheet!$W$4</f>
        <v xml:space="preserve">Zuni Quote #2 WO#J5104785-00265 </v>
      </c>
      <c r="E109" s="22"/>
      <c r="F109" s="23"/>
      <c r="G109" s="22"/>
      <c r="H109" s="24"/>
      <c r="I109" s="25">
        <f>+Worksheet!$AR$1</f>
        <v>32993</v>
      </c>
      <c r="J109" s="26"/>
      <c r="L109" s="165" t="s">
        <v>113</v>
      </c>
      <c r="M109" s="21" t="str">
        <f>+Worksheet!$W$4</f>
        <v xml:space="preserve">Zuni Quote #2 WO#J5104785-00265 </v>
      </c>
      <c r="N109" s="22"/>
      <c r="O109" s="23"/>
      <c r="P109" s="22"/>
      <c r="Q109" s="24"/>
      <c r="R109" s="25">
        <f>+Worksheet!$AR$1</f>
        <v>32993</v>
      </c>
    </row>
    <row r="110" spans="1:18" ht="31.8">
      <c r="C110" s="166" t="s">
        <v>128</v>
      </c>
      <c r="D110" s="151" cm="1">
        <f t="array" aca="1" ref="D110" ca="1">INDIRECT("'Worksheet'!$K"&amp;$B109)</f>
        <v>0</v>
      </c>
      <c r="E110" s="152" t="s">
        <v>115</v>
      </c>
      <c r="F110" s="151" cm="1">
        <f t="array" aca="1" ref="F110" ca="1">INDIRECT("'Worksheet'!$M"&amp;$B109)</f>
        <v>3</v>
      </c>
      <c r="G110" s="152" t="s">
        <v>122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3</v>
      </c>
      <c r="P110" s="152" t="s">
        <v>122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70">
        <f ca="1">H110+15</f>
        <v>15</v>
      </c>
      <c r="G111" s="444" cm="1">
        <f t="array" aca="1" ref="G111" ca="1">INDIRECT("'Worksheet'!$Y"&amp;$B109)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1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1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3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3</v>
      </c>
    </row>
    <row r="115" spans="1:18" ht="12.75" customHeight="1">
      <c r="C115" s="169" t="s">
        <v>114</v>
      </c>
      <c r="D115" s="374" cm="1">
        <f t="array" aca="1" ref="D115" ca="1">INDIRECT("'Worksheet'!$B"&amp;$B109)</f>
        <v>0</v>
      </c>
      <c r="E115" s="22"/>
      <c r="F115" s="23"/>
      <c r="G115" s="22"/>
      <c r="H115" s="24"/>
      <c r="I115" s="451" t="str" cm="1">
        <f t="array" aca="1" ref="I115" ca="1">INDIRECT("'Worksheet'!$A"&amp;$B109)</f>
        <v>P1-9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P1-9</v>
      </c>
    </row>
    <row r="116" spans="1:18" ht="15.75" customHeight="1">
      <c r="C116" s="165" t="s">
        <v>117</v>
      </c>
      <c r="D116" s="347" cm="1">
        <f t="array" aca="1" ref="D116" ca="1">INDIRECT("'Worksheet'!$H"&amp;$B109)</f>
        <v>0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INDIRECT("'Worksheet'!$X"&amp;$B109)</f>
        <v>0</v>
      </c>
      <c r="F117" s="39"/>
      <c r="G117" s="20"/>
      <c r="H117" s="393" t="str" cm="1">
        <f t="array" aca="1" ref="H117" ca="1">INDIRECT("'Worksheet'!$R"&amp;$B109)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4" t="str">
        <f ca="1">H117</f>
        <v xml:space="preserve"> </v>
      </c>
      <c r="R117" s="452"/>
    </row>
    <row r="118" spans="1:18" ht="15.75" customHeight="1">
      <c r="C118" s="165" t="s">
        <v>13</v>
      </c>
      <c r="D118" s="348" cm="1">
        <f t="array" aca="1" ref="D118" ca="1">INDIRECT("'Worksheet'!$W"&amp;$B109)</f>
        <v>0</v>
      </c>
      <c r="E118" s="22"/>
      <c r="F118" s="23"/>
      <c r="G118" s="22"/>
      <c r="H118" s="393" t="str" cm="1">
        <f t="array" aca="1" ref="H118" ca="1">INDIRECT("'Worksheet'!$P"&amp;$B109)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394" t="str">
        <f ca="1">H118</f>
        <v xml:space="preserve"> </v>
      </c>
      <c r="R118" s="453"/>
    </row>
    <row r="119" spans="1:18" ht="22.8">
      <c r="C119" s="349" cm="1">
        <f t="array" aca="1" ref="C119" ca="1">INDIRECT("'Worksheet'!$J"&amp;$B109)</f>
        <v>0</v>
      </c>
      <c r="D119" s="450" t="b" cm="1">
        <f t="array" aca="1" ref="D119" ca="1">IF(INDIRECT("'Worksheet'!$D"&amp;$B109)=1, "Left of Pair", IF(INDIRECT("'Worksheet'!$E"&amp;$B109)=1, "Panel"))</f>
        <v>0</v>
      </c>
      <c r="E119" s="450"/>
      <c r="F119" s="450"/>
      <c r="G119" s="375"/>
      <c r="H119" s="375" t="str" cm="1">
        <f t="array" aca="1" ref="H119" ca="1">IF(INDIRECT("'Worksheet'!$F"&amp;$B109)="st","SOR T&amp;B"," ")</f>
        <v xml:space="preserve"> </v>
      </c>
      <c r="I119" s="376"/>
      <c r="L119" s="41">
        <f ca="1">$C119</f>
        <v>0</v>
      </c>
      <c r="M119" s="450" t="b" cm="1">
        <f t="array" aca="1" ref="M119" ca="1">IF(INDIRECT("'Worksheet'!$D"&amp;$B109)=1, "Right of Pair", IF(INDIRECT("'Worksheet'!$E"&amp;$B109)=1, "Do Not Use"))</f>
        <v>0</v>
      </c>
      <c r="N119" s="450"/>
      <c r="O119" s="450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+Worksheet!$W$4</f>
        <v xml:space="preserve">Zuni Quote #2 WO#J5104785-00265 </v>
      </c>
      <c r="E123" s="22"/>
      <c r="F123" s="23"/>
      <c r="G123" s="22"/>
      <c r="H123" s="24"/>
      <c r="I123" s="25">
        <f>+Worksheet!$AR$1</f>
        <v>32993</v>
      </c>
      <c r="J123" s="26"/>
      <c r="L123" s="165" t="s">
        <v>113</v>
      </c>
      <c r="M123" s="21" t="str">
        <f>+Worksheet!$W$4</f>
        <v xml:space="preserve">Zuni Quote #2 WO#J5104785-00265 </v>
      </c>
      <c r="N123" s="22"/>
      <c r="O123" s="23"/>
      <c r="P123" s="22"/>
      <c r="Q123" s="24"/>
      <c r="R123" s="25">
        <f>+Worksheet!$AR$1</f>
        <v>32993</v>
      </c>
    </row>
    <row r="124" spans="1:18" ht="31.8">
      <c r="C124" s="166" t="s">
        <v>128</v>
      </c>
      <c r="D124" s="151" cm="1">
        <f t="array" aca="1" ref="D124" ca="1">INDIRECT("'Worksheet'!$K"&amp;$B123)</f>
        <v>0</v>
      </c>
      <c r="E124" s="152" t="s">
        <v>115</v>
      </c>
      <c r="F124" s="151" cm="1">
        <f t="array" aca="1" ref="F124" ca="1">INDIRECT("'Worksheet'!$M"&amp;$B123)</f>
        <v>3</v>
      </c>
      <c r="G124" s="152" t="s">
        <v>122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3</v>
      </c>
      <c r="P124" s="152" t="s">
        <v>122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70">
        <f ca="1">H124+15</f>
        <v>15</v>
      </c>
      <c r="G125" s="444" cm="1">
        <f t="array" aca="1" ref="G125" ca="1">INDIRECT("'Worksheet'!$Y"&amp;$B123)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1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1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3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3</v>
      </c>
    </row>
    <row r="129" spans="1:18" ht="12.75" customHeight="1">
      <c r="C129" s="169" t="s">
        <v>114</v>
      </c>
      <c r="D129" s="374" cm="1">
        <f t="array" aca="1" ref="D129" ca="1">INDIRECT("'Worksheet'!$B"&amp;$B123)</f>
        <v>0</v>
      </c>
      <c r="E129" s="22"/>
      <c r="F129" s="23"/>
      <c r="G129" s="22"/>
      <c r="H129" s="24"/>
      <c r="I129" s="451" t="str" cm="1">
        <f t="array" aca="1" ref="I129" ca="1">INDIRECT("'Worksheet'!$A"&amp;$B123)</f>
        <v>P1-10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P1-10</v>
      </c>
    </row>
    <row r="130" spans="1:18" ht="15.75" customHeight="1">
      <c r="C130" s="165" t="s">
        <v>117</v>
      </c>
      <c r="D130" s="347" cm="1">
        <f t="array" aca="1" ref="D130" ca="1">INDIRECT("'Worksheet'!$H"&amp;$B123)</f>
        <v>0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INDIRECT("'Worksheet'!$X"&amp;$B123)</f>
        <v>0</v>
      </c>
      <c r="F131" s="39"/>
      <c r="G131" s="20"/>
      <c r="H131" s="393" t="str" cm="1">
        <f t="array" aca="1" ref="H131" ca="1">INDIRECT("'Worksheet'!$R"&amp;$B123)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4" t="str">
        <f ca="1">H131</f>
        <v xml:space="preserve"> </v>
      </c>
      <c r="R131" s="452"/>
    </row>
    <row r="132" spans="1:18" ht="15.75" customHeight="1">
      <c r="C132" s="165" t="s">
        <v>13</v>
      </c>
      <c r="D132" s="348" cm="1">
        <f t="array" aca="1" ref="D132" ca="1">INDIRECT("'Worksheet'!$W"&amp;$B123)</f>
        <v>0</v>
      </c>
      <c r="E132" s="22"/>
      <c r="F132" s="23"/>
      <c r="G132" s="22"/>
      <c r="H132" s="393" t="str" cm="1">
        <f t="array" aca="1" ref="H132" ca="1">INDIRECT("'Worksheet'!$P"&amp;$B123)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394" t="str">
        <f ca="1">H132</f>
        <v xml:space="preserve"> </v>
      </c>
      <c r="R132" s="453"/>
    </row>
    <row r="133" spans="1:18" ht="22.8">
      <c r="C133" s="349" cm="1">
        <f t="array" aca="1" ref="C133" ca="1">INDIRECT("'Worksheet'!$J"&amp;$B123)</f>
        <v>0</v>
      </c>
      <c r="D133" s="450" t="b" cm="1">
        <f t="array" aca="1" ref="D133" ca="1">IF(INDIRECT("'Worksheet'!$D"&amp;$B123)=1, "Left of Pair", IF(INDIRECT("'Worksheet'!$E"&amp;$B123)=1, "Panel"))</f>
        <v>0</v>
      </c>
      <c r="E133" s="450"/>
      <c r="F133" s="450"/>
      <c r="G133" s="375"/>
      <c r="H133" s="375" t="str" cm="1">
        <f t="array" aca="1" ref="H133" ca="1">IF(INDIRECT("'Worksheet'!$F"&amp;$B123)="st","SOR T&amp;B"," ")</f>
        <v xml:space="preserve"> </v>
      </c>
      <c r="I133" s="376"/>
      <c r="L133" s="41">
        <f ca="1">$C133</f>
        <v>0</v>
      </c>
      <c r="M133" s="450" t="b" cm="1">
        <f t="array" aca="1" ref="M133" ca="1">IF(INDIRECT("'Worksheet'!$D"&amp;$B123)=1, "Right of Pair", IF(INDIRECT("'Worksheet'!$E"&amp;$B123)=1, "Do Not Use"))</f>
        <v>0</v>
      </c>
      <c r="N133" s="450"/>
      <c r="O133" s="450"/>
      <c r="P133" s="375"/>
      <c r="Q133" s="375"/>
      <c r="R133" s="376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+Worksheet!$W$4</f>
        <v xml:space="preserve">Zuni Quote #2 WO#J5104785-00265 </v>
      </c>
      <c r="E137" s="22"/>
      <c r="F137" s="23"/>
      <c r="G137" s="22"/>
      <c r="H137" s="24"/>
      <c r="I137" s="25">
        <f>+Worksheet!$AR$1</f>
        <v>32993</v>
      </c>
      <c r="J137" s="26"/>
      <c r="L137" s="165" t="s">
        <v>113</v>
      </c>
      <c r="M137" s="21" t="str">
        <f>+Worksheet!$W$4</f>
        <v xml:space="preserve">Zuni Quote #2 WO#J5104785-00265 </v>
      </c>
      <c r="N137" s="22"/>
      <c r="O137" s="23"/>
      <c r="P137" s="22"/>
      <c r="Q137" s="24"/>
      <c r="R137" s="25">
        <f>+Worksheet!$AR$1</f>
        <v>32993</v>
      </c>
    </row>
    <row r="138" spans="1:18" ht="31.8">
      <c r="C138" s="166" t="s">
        <v>128</v>
      </c>
      <c r="D138" s="151" cm="1">
        <f t="array" aca="1" ref="D138" ca="1">INDIRECT("'Worksheet'!$K"&amp;$B137)</f>
        <v>0</v>
      </c>
      <c r="E138" s="152" t="s">
        <v>115</v>
      </c>
      <c r="F138" s="151" cm="1">
        <f t="array" aca="1" ref="F138" ca="1">INDIRECT("'Worksheet'!$M"&amp;$B137)</f>
        <v>3</v>
      </c>
      <c r="G138" s="152" t="s">
        <v>122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3</v>
      </c>
      <c r="P138" s="152" t="s">
        <v>122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70">
        <f ca="1">H138+15</f>
        <v>15</v>
      </c>
      <c r="G139" s="444" cm="1">
        <f t="array" aca="1" ref="G139" ca="1">INDIRECT("'Worksheet'!$Y"&amp;$B137)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1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1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3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3</v>
      </c>
    </row>
    <row r="143" spans="1:18" ht="12.75" customHeight="1">
      <c r="C143" s="169" t="s">
        <v>114</v>
      </c>
      <c r="D143" s="374" cm="1">
        <f t="array" aca="1" ref="D143" ca="1">INDIRECT("'Worksheet'!$B"&amp;$B137)</f>
        <v>0</v>
      </c>
      <c r="E143" s="22"/>
      <c r="F143" s="23"/>
      <c r="G143" s="22"/>
      <c r="H143" s="24"/>
      <c r="I143" s="451" t="str" cm="1">
        <f t="array" aca="1" ref="I143" ca="1">INDIRECT("'Worksheet'!$A"&amp;$B137)</f>
        <v>P1-11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P1-11</v>
      </c>
    </row>
    <row r="144" spans="1:18" ht="15.75" customHeight="1">
      <c r="C144" s="165" t="s">
        <v>117</v>
      </c>
      <c r="D144" s="347" cm="1">
        <f t="array" aca="1" ref="D144" ca="1">INDIRECT("'Worksheet'!$H"&amp;$B137)</f>
        <v>0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INDIRECT("'Worksheet'!$X"&amp;$B137)</f>
        <v>0</v>
      </c>
      <c r="F145" s="39"/>
      <c r="G145" s="20"/>
      <c r="H145" s="393" t="str" cm="1">
        <f t="array" aca="1" ref="H145" ca="1">INDIRECT("'Worksheet'!$R"&amp;$B137)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4" t="str">
        <f ca="1">H145</f>
        <v xml:space="preserve"> </v>
      </c>
      <c r="R145" s="452"/>
    </row>
    <row r="146" spans="1:18" ht="15.75" customHeight="1">
      <c r="C146" s="165" t="s">
        <v>13</v>
      </c>
      <c r="D146" s="348" cm="1">
        <f t="array" aca="1" ref="D146" ca="1">INDIRECT("'Worksheet'!$W"&amp;$B137)</f>
        <v>0</v>
      </c>
      <c r="E146" s="22"/>
      <c r="F146" s="23"/>
      <c r="G146" s="22"/>
      <c r="H146" s="393" t="str" cm="1">
        <f t="array" aca="1" ref="H146" ca="1">INDIRECT("'Worksheet'!$P"&amp;$B137)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394" t="str">
        <f ca="1">H146</f>
        <v xml:space="preserve"> </v>
      </c>
      <c r="R146" s="453"/>
    </row>
    <row r="147" spans="1:18" ht="22.8">
      <c r="C147" s="349" cm="1">
        <f t="array" aca="1" ref="C147" ca="1">INDIRECT("'Worksheet'!$J"&amp;$B137)</f>
        <v>0</v>
      </c>
      <c r="D147" s="450" t="b" cm="1">
        <f t="array" aca="1" ref="D147" ca="1">IF(INDIRECT("'Worksheet'!$D"&amp;$B137)=1, "Left of Pair", IF(INDIRECT("'Worksheet'!$E"&amp;$B137)=1, "Panel"))</f>
        <v>0</v>
      </c>
      <c r="E147" s="450"/>
      <c r="F147" s="450"/>
      <c r="G147" s="375"/>
      <c r="H147" s="375" t="str" cm="1">
        <f t="array" aca="1" ref="H147" ca="1">IF(INDIRECT("'Worksheet'!$F"&amp;$B137)="st","SOR T&amp;B"," ")</f>
        <v xml:space="preserve"> </v>
      </c>
      <c r="I147" s="376"/>
      <c r="L147" s="41">
        <f ca="1">$C147</f>
        <v>0</v>
      </c>
      <c r="M147" s="450" t="b" cm="1">
        <f t="array" aca="1" ref="M147" ca="1">IF(INDIRECT("'Worksheet'!$D"&amp;$B137)=1, "Right of Pair", IF(INDIRECT("'Worksheet'!$E"&amp;$B137)=1, "Do Not Use"))</f>
        <v>0</v>
      </c>
      <c r="N147" s="450"/>
      <c r="O147" s="450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+Worksheet!$W$4</f>
        <v xml:space="preserve">Zuni Quote #2 WO#J5104785-00265 </v>
      </c>
      <c r="E151" s="22"/>
      <c r="F151" s="23"/>
      <c r="G151" s="22"/>
      <c r="H151" s="24"/>
      <c r="I151" s="25">
        <f>+Worksheet!$AR$1</f>
        <v>32993</v>
      </c>
      <c r="J151" s="26"/>
      <c r="L151" s="165" t="s">
        <v>113</v>
      </c>
      <c r="M151" s="21" t="str">
        <f>+Worksheet!$W$4</f>
        <v xml:space="preserve">Zuni Quote #2 WO#J5104785-00265 </v>
      </c>
      <c r="N151" s="22"/>
      <c r="O151" s="23"/>
      <c r="P151" s="22"/>
      <c r="Q151" s="24"/>
      <c r="R151" s="25">
        <f>+Worksheet!$AR$1</f>
        <v>32993</v>
      </c>
    </row>
    <row r="152" spans="1:18" ht="31.8">
      <c r="C152" s="166" t="s">
        <v>128</v>
      </c>
      <c r="D152" s="151" cm="1">
        <f t="array" aca="1" ref="D152" ca="1">INDIRECT("'Worksheet'!$K"&amp;$B151)</f>
        <v>0</v>
      </c>
      <c r="E152" s="152" t="s">
        <v>115</v>
      </c>
      <c r="F152" s="151" cm="1">
        <f t="array" aca="1" ref="F152" ca="1">INDIRECT("'Worksheet'!$M"&amp;$B151)</f>
        <v>3</v>
      </c>
      <c r="G152" s="152" t="s">
        <v>122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3</v>
      </c>
      <c r="P152" s="152" t="s">
        <v>122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70">
        <f ca="1">H152+15</f>
        <v>15</v>
      </c>
      <c r="G153" s="444" cm="1">
        <f t="array" aca="1" ref="G153" ca="1">INDIRECT("'Worksheet'!$Y"&amp;$B151)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1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1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3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3</v>
      </c>
    </row>
    <row r="157" spans="1:18" ht="12.75" customHeight="1">
      <c r="C157" s="169" t="s">
        <v>114</v>
      </c>
      <c r="D157" s="374" cm="1">
        <f t="array" aca="1" ref="D157" ca="1">INDIRECT("'Worksheet'!$B"&amp;$B151)</f>
        <v>0</v>
      </c>
      <c r="E157" s="22"/>
      <c r="F157" s="23"/>
      <c r="G157" s="22"/>
      <c r="H157" s="24"/>
      <c r="I157" s="451" t="str" cm="1">
        <f t="array" aca="1" ref="I157" ca="1">INDIRECT("'Worksheet'!$A"&amp;$B151)</f>
        <v>P1-12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P1-12</v>
      </c>
    </row>
    <row r="158" spans="1:18" ht="15.75" customHeight="1">
      <c r="C158" s="165" t="s">
        <v>117</v>
      </c>
      <c r="D158" s="347" cm="1">
        <f t="array" aca="1" ref="D158" ca="1">INDIRECT("'Worksheet'!$H"&amp;$B151)</f>
        <v>0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INDIRECT("'Worksheet'!$X"&amp;$B151)</f>
        <v>0</v>
      </c>
      <c r="F159" s="39"/>
      <c r="G159" s="20"/>
      <c r="H159" s="393" t="str" cm="1">
        <f t="array" aca="1" ref="H159" ca="1">INDIRECT("'Worksheet'!$R"&amp;$B151)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4" t="str">
        <f ca="1">H159</f>
        <v xml:space="preserve"> </v>
      </c>
      <c r="R159" s="452"/>
    </row>
    <row r="160" spans="1:18" ht="15.75" customHeight="1">
      <c r="C160" s="165" t="s">
        <v>13</v>
      </c>
      <c r="D160" s="348" cm="1">
        <f t="array" aca="1" ref="D160" ca="1">INDIRECT("'Worksheet'!$W"&amp;$B151)</f>
        <v>0</v>
      </c>
      <c r="E160" s="22"/>
      <c r="F160" s="23"/>
      <c r="G160" s="22"/>
      <c r="H160" s="393" t="str" cm="1">
        <f t="array" aca="1" ref="H160" ca="1">INDIRECT("'Worksheet'!$P"&amp;$B151)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394" t="str">
        <f ca="1">H160</f>
        <v xml:space="preserve"> </v>
      </c>
      <c r="R160" s="453"/>
    </row>
    <row r="161" spans="1:18" ht="22.8">
      <c r="C161" s="349" cm="1">
        <f t="array" aca="1" ref="C161" ca="1">INDIRECT("'Worksheet'!$J"&amp;$B151)</f>
        <v>0</v>
      </c>
      <c r="D161" s="450" t="b" cm="1">
        <f t="array" aca="1" ref="D161" ca="1">IF(INDIRECT("'Worksheet'!$D"&amp;$B151)=1, "Left of Pair", IF(INDIRECT("'Worksheet'!$E"&amp;$B151)=1, "Panel"))</f>
        <v>0</v>
      </c>
      <c r="E161" s="450"/>
      <c r="F161" s="450"/>
      <c r="G161" s="375"/>
      <c r="H161" s="375" t="str" cm="1">
        <f t="array" aca="1" ref="H161" ca="1">IF(INDIRECT("'Worksheet'!$F"&amp;$B151)="st","SOR T&amp;B"," ")</f>
        <v xml:space="preserve"> </v>
      </c>
      <c r="I161" s="376"/>
      <c r="L161" s="41">
        <f ca="1">$C161</f>
        <v>0</v>
      </c>
      <c r="M161" s="450" t="b" cm="1">
        <f t="array" aca="1" ref="M161" ca="1">IF(INDIRECT("'Worksheet'!$D"&amp;$B151)=1, "Right of Pair", IF(INDIRECT("'Worksheet'!$E"&amp;$B151)=1, "Do Not Use"))</f>
        <v>0</v>
      </c>
      <c r="N161" s="450"/>
      <c r="O161" s="450"/>
      <c r="P161" s="375"/>
      <c r="Q161" s="375"/>
      <c r="R161" s="376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+Worksheet!$W$4</f>
        <v xml:space="preserve">Zuni Quote #2 WO#J5104785-00265 </v>
      </c>
      <c r="E163" s="22"/>
      <c r="F163" s="23"/>
      <c r="G163" s="22"/>
      <c r="H163" s="24"/>
      <c r="I163" s="25">
        <f>+Worksheet!$AR$1</f>
        <v>32993</v>
      </c>
      <c r="J163" s="26"/>
      <c r="L163" s="165" t="s">
        <v>113</v>
      </c>
      <c r="M163" s="21" t="str">
        <f>+Worksheet!$W$4</f>
        <v xml:space="preserve">Zuni Quote #2 WO#J5104785-00265 </v>
      </c>
      <c r="N163" s="22"/>
      <c r="O163" s="23"/>
      <c r="P163" s="22"/>
      <c r="Q163" s="24"/>
      <c r="R163" s="25">
        <f>+Worksheet!$AR$1</f>
        <v>32993</v>
      </c>
    </row>
    <row r="164" spans="1:18" ht="31.8">
      <c r="C164" s="166" t="s">
        <v>128</v>
      </c>
      <c r="D164" s="151" cm="1">
        <f t="array" aca="1" ref="D164" ca="1">INDIRECT("'Worksheet'!$K"&amp;$B163)</f>
        <v>0</v>
      </c>
      <c r="E164" s="152" t="s">
        <v>115</v>
      </c>
      <c r="F164" s="151" cm="1">
        <f t="array" aca="1" ref="F164" ca="1">INDIRECT("'Worksheet'!$M"&amp;$B163)</f>
        <v>3</v>
      </c>
      <c r="G164" s="152" t="s">
        <v>122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3</v>
      </c>
      <c r="P164" s="152" t="s">
        <v>122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70">
        <f ca="1">H164+15</f>
        <v>15</v>
      </c>
      <c r="G165" s="444" cm="1">
        <f t="array" aca="1" ref="G165" ca="1">INDIRECT("'Worksheet'!$Y"&amp;$B163)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1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1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3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3</v>
      </c>
    </row>
    <row r="169" spans="1:18" ht="12.75" customHeight="1">
      <c r="C169" s="169" t="s">
        <v>114</v>
      </c>
      <c r="D169" s="374" cm="1">
        <f t="array" aca="1" ref="D169" ca="1">INDIRECT("'Worksheet'!$B"&amp;$B163)</f>
        <v>0</v>
      </c>
      <c r="E169" s="22"/>
      <c r="F169" s="23"/>
      <c r="G169" s="22"/>
      <c r="H169" s="24"/>
      <c r="I169" s="451" t="str" cm="1">
        <f t="array" aca="1" ref="I169" ca="1">INDIRECT("'Worksheet'!$A"&amp;$B163)</f>
        <v>P1-13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P1-13</v>
      </c>
    </row>
    <row r="170" spans="1:18" ht="15.75" customHeight="1">
      <c r="C170" s="165" t="s">
        <v>117</v>
      </c>
      <c r="D170" s="347" cm="1">
        <f t="array" aca="1" ref="D170" ca="1">INDIRECT("'Worksheet'!$H"&amp;$B163)</f>
        <v>0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INDIRECT("'Worksheet'!$X"&amp;$B163)</f>
        <v>0</v>
      </c>
      <c r="F171" s="39"/>
      <c r="G171" s="20"/>
      <c r="H171" s="393" t="str" cm="1">
        <f t="array" aca="1" ref="H171" ca="1">INDIRECT("'Worksheet'!$R"&amp;$B163)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4" t="str">
        <f ca="1">H171</f>
        <v xml:space="preserve"> </v>
      </c>
      <c r="R171" s="452"/>
    </row>
    <row r="172" spans="1:18" ht="15.75" customHeight="1">
      <c r="C172" s="165" t="s">
        <v>13</v>
      </c>
      <c r="D172" s="348" cm="1">
        <f t="array" aca="1" ref="D172" ca="1">INDIRECT("'Worksheet'!$W"&amp;$B163)</f>
        <v>0</v>
      </c>
      <c r="E172" s="22"/>
      <c r="F172" s="23"/>
      <c r="G172" s="22"/>
      <c r="H172" s="393" t="str" cm="1">
        <f t="array" aca="1" ref="H172" ca="1">INDIRECT("'Worksheet'!$P"&amp;$B163)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394" t="str">
        <f ca="1">H172</f>
        <v xml:space="preserve"> </v>
      </c>
      <c r="R172" s="453"/>
    </row>
    <row r="173" spans="1:18" ht="22.8">
      <c r="C173" s="349" cm="1">
        <f t="array" aca="1" ref="C173" ca="1">INDIRECT("'Worksheet'!$J"&amp;$B163)</f>
        <v>0</v>
      </c>
      <c r="D173" s="450" t="b" cm="1">
        <f t="array" aca="1" ref="D173" ca="1">IF(INDIRECT("'Worksheet'!$D"&amp;$B163)=1, "Left of Pair", IF(INDIRECT("'Worksheet'!$E"&amp;$B163)=1, "Panel"))</f>
        <v>0</v>
      </c>
      <c r="E173" s="450"/>
      <c r="F173" s="450"/>
      <c r="G173" s="375"/>
      <c r="H173" s="375" t="str" cm="1">
        <f t="array" aca="1" ref="H173" ca="1">IF(INDIRECT("'Worksheet'!$F"&amp;$B163)="st","SOR T&amp;B"," ")</f>
        <v xml:space="preserve"> </v>
      </c>
      <c r="I173" s="376"/>
      <c r="L173" s="41">
        <f ca="1">$C173</f>
        <v>0</v>
      </c>
      <c r="M173" s="450" t="b" cm="1">
        <f t="array" aca="1" ref="M173" ca="1">IF(INDIRECT("'Worksheet'!$D"&amp;$B163)=1, "Right of Pair", IF(INDIRECT("'Worksheet'!$E"&amp;$B163)=1, "Do Not Use"))</f>
        <v>0</v>
      </c>
      <c r="N173" s="450"/>
      <c r="O173" s="450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+Worksheet!$W$4</f>
        <v xml:space="preserve">Zuni Quote #2 WO#J5104785-00265 </v>
      </c>
      <c r="E177" s="22"/>
      <c r="F177" s="23"/>
      <c r="G177" s="22"/>
      <c r="H177" s="24"/>
      <c r="I177" s="25">
        <f>+Worksheet!$AR$1</f>
        <v>32993</v>
      </c>
      <c r="J177" s="26"/>
      <c r="L177" s="165" t="s">
        <v>113</v>
      </c>
      <c r="M177" s="21" t="str">
        <f>+Worksheet!$W$4</f>
        <v xml:space="preserve">Zuni Quote #2 WO#J5104785-00265 </v>
      </c>
      <c r="N177" s="22"/>
      <c r="O177" s="23"/>
      <c r="P177" s="22"/>
      <c r="Q177" s="24"/>
      <c r="R177" s="25">
        <f>+Worksheet!$AR$1</f>
        <v>32993</v>
      </c>
    </row>
    <row r="178" spans="1:18" ht="31.8">
      <c r="C178" s="166" t="s">
        <v>128</v>
      </c>
      <c r="D178" s="151" cm="1">
        <f t="array" aca="1" ref="D178" ca="1">INDIRECT("'Worksheet'!$K"&amp;$B177)</f>
        <v>0</v>
      </c>
      <c r="E178" s="152" t="s">
        <v>115</v>
      </c>
      <c r="F178" s="151" cm="1">
        <f t="array" aca="1" ref="F178" ca="1">INDIRECT("'Worksheet'!$M"&amp;$B177)</f>
        <v>3</v>
      </c>
      <c r="G178" s="152" t="s">
        <v>122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3</v>
      </c>
      <c r="P178" s="152" t="s">
        <v>122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70">
        <f ca="1">H178+15</f>
        <v>15</v>
      </c>
      <c r="G179" s="444" cm="1">
        <f t="array" aca="1" ref="G179" ca="1">INDIRECT("'Worksheet'!$Y"&amp;$B177)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1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1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3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3</v>
      </c>
    </row>
    <row r="183" spans="1:18" ht="12.75" customHeight="1">
      <c r="C183" s="169" t="s">
        <v>114</v>
      </c>
      <c r="D183" s="374" cm="1">
        <f t="array" aca="1" ref="D183" ca="1">INDIRECT("'Worksheet'!$B"&amp;$B177)</f>
        <v>0</v>
      </c>
      <c r="E183" s="22"/>
      <c r="F183" s="23"/>
      <c r="G183" s="22"/>
      <c r="H183" s="24"/>
      <c r="I183" s="451" t="str" cm="1">
        <f t="array" aca="1" ref="I183" ca="1">INDIRECT("'Worksheet'!$A"&amp;$B177)</f>
        <v>P1-14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P1-14</v>
      </c>
    </row>
    <row r="184" spans="1:18" ht="15.75" customHeight="1">
      <c r="C184" s="165" t="s">
        <v>117</v>
      </c>
      <c r="D184" s="347" cm="1">
        <f t="array" aca="1" ref="D184" ca="1">INDIRECT("'Worksheet'!$H"&amp;$B177)</f>
        <v>0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INDIRECT("'Worksheet'!$X"&amp;$B177)</f>
        <v>0</v>
      </c>
      <c r="F185" s="39"/>
      <c r="G185" s="20"/>
      <c r="H185" s="393" t="str" cm="1">
        <f t="array" aca="1" ref="H185" ca="1">INDIRECT("'Worksheet'!$R"&amp;$B177)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4" t="str">
        <f ca="1">H185</f>
        <v xml:space="preserve"> </v>
      </c>
      <c r="R185" s="452"/>
    </row>
    <row r="186" spans="1:18" ht="15.75" customHeight="1">
      <c r="C186" s="165" t="s">
        <v>13</v>
      </c>
      <c r="D186" s="348" cm="1">
        <f t="array" aca="1" ref="D186" ca="1">INDIRECT("'Worksheet'!$W"&amp;$B177)</f>
        <v>0</v>
      </c>
      <c r="E186" s="22"/>
      <c r="F186" s="23"/>
      <c r="G186" s="22"/>
      <c r="H186" s="393" t="str" cm="1">
        <f t="array" aca="1" ref="H186" ca="1">INDIRECT("'Worksheet'!$P"&amp;$B177)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394" t="str">
        <f ca="1">H186</f>
        <v xml:space="preserve"> </v>
      </c>
      <c r="R186" s="453"/>
    </row>
    <row r="187" spans="1:18" ht="22.8">
      <c r="C187" s="349" cm="1">
        <f t="array" aca="1" ref="C187" ca="1">INDIRECT("'Worksheet'!$J"&amp;$B177)</f>
        <v>0</v>
      </c>
      <c r="D187" s="450" t="b" cm="1">
        <f t="array" aca="1" ref="D187" ca="1">IF(INDIRECT("'Worksheet'!$D"&amp;$B177)=1, "Left of Pair", IF(INDIRECT("'Worksheet'!$E"&amp;$B177)=1, "Panel"))</f>
        <v>0</v>
      </c>
      <c r="E187" s="450"/>
      <c r="F187" s="450"/>
      <c r="G187" s="375"/>
      <c r="H187" s="375" t="str" cm="1">
        <f t="array" aca="1" ref="H187" ca="1">IF(INDIRECT("'Worksheet'!$F"&amp;$B177)="st","SOR T&amp;B"," ")</f>
        <v xml:space="preserve"> </v>
      </c>
      <c r="I187" s="376"/>
      <c r="L187" s="41">
        <f ca="1">$C187</f>
        <v>0</v>
      </c>
      <c r="M187" s="450" t="b" cm="1">
        <f t="array" aca="1" ref="M187" ca="1">IF(INDIRECT("'Worksheet'!$D"&amp;$B177)=1, "Right of Pair", IF(INDIRECT("'Worksheet'!$E"&amp;$B177)=1, "Do Not Use"))</f>
        <v>0</v>
      </c>
      <c r="N187" s="450"/>
      <c r="O187" s="450"/>
      <c r="P187" s="375"/>
      <c r="Q187" s="375"/>
      <c r="R187" s="376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+Worksheet!$W$4</f>
        <v xml:space="preserve">Zuni Quote #2 WO#J5104785-00265 </v>
      </c>
      <c r="E191" s="22"/>
      <c r="F191" s="23"/>
      <c r="G191" s="22"/>
      <c r="H191" s="24"/>
      <c r="I191" s="25">
        <f>+Worksheet!$AR$1</f>
        <v>32993</v>
      </c>
      <c r="J191" s="26"/>
      <c r="L191" s="165" t="s">
        <v>113</v>
      </c>
      <c r="M191" s="21" t="str">
        <f>+Worksheet!$W$4</f>
        <v xml:space="preserve">Zuni Quote #2 WO#J5104785-00265 </v>
      </c>
      <c r="N191" s="22"/>
      <c r="O191" s="23"/>
      <c r="P191" s="22"/>
      <c r="Q191" s="24"/>
      <c r="R191" s="25">
        <f>+Worksheet!$AR$1</f>
        <v>32993</v>
      </c>
    </row>
    <row r="192" spans="1:18" ht="31.8">
      <c r="C192" s="166" t="s">
        <v>128</v>
      </c>
      <c r="D192" s="151" cm="1">
        <f t="array" aca="1" ref="D192" ca="1">INDIRECT("'Worksheet'!$K"&amp;$B191)</f>
        <v>0</v>
      </c>
      <c r="E192" s="152" t="s">
        <v>115</v>
      </c>
      <c r="F192" s="151" cm="1">
        <f t="array" aca="1" ref="F192" ca="1">INDIRECT("'Worksheet'!$M"&amp;$B191)</f>
        <v>3</v>
      </c>
      <c r="G192" s="152" t="s">
        <v>122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3</v>
      </c>
      <c r="P192" s="152" t="s">
        <v>122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70">
        <f ca="1">H192+15</f>
        <v>15</v>
      </c>
      <c r="G193" s="444" cm="1">
        <f t="array" aca="1" ref="G193" ca="1">INDIRECT("'Worksheet'!$Y"&amp;$B191)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1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1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3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3</v>
      </c>
    </row>
    <row r="197" spans="1:18" ht="12.75" customHeight="1">
      <c r="C197" s="169" t="s">
        <v>114</v>
      </c>
      <c r="D197" s="374" cm="1">
        <f t="array" aca="1" ref="D197" ca="1">INDIRECT("'Worksheet'!$B"&amp;$B191)</f>
        <v>0</v>
      </c>
      <c r="E197" s="22"/>
      <c r="F197" s="23"/>
      <c r="G197" s="22"/>
      <c r="H197" s="24"/>
      <c r="I197" s="451" t="str" cm="1">
        <f t="array" aca="1" ref="I197" ca="1">INDIRECT("'Worksheet'!$A"&amp;$B191)</f>
        <v>P1-15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P1-15</v>
      </c>
    </row>
    <row r="198" spans="1:18" ht="15.75" customHeight="1">
      <c r="C198" s="165" t="s">
        <v>117</v>
      </c>
      <c r="D198" s="347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INDIRECT("'Worksheet'!$X"&amp;$B191)</f>
        <v>0</v>
      </c>
      <c r="F199" s="39"/>
      <c r="G199" s="20"/>
      <c r="H199" s="393" t="str" cm="1">
        <f t="array" aca="1" ref="H199" ca="1">INDIRECT("'Worksheet'!$R"&amp;$B191)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4" t="str">
        <f ca="1">H199</f>
        <v xml:space="preserve"> </v>
      </c>
      <c r="R199" s="452"/>
    </row>
    <row r="200" spans="1:18" ht="15.75" customHeight="1">
      <c r="C200" s="165" t="s">
        <v>13</v>
      </c>
      <c r="D200" s="348" cm="1">
        <f t="array" aca="1" ref="D200" ca="1">INDIRECT("'Worksheet'!$W"&amp;$B191)</f>
        <v>0</v>
      </c>
      <c r="E200" s="22"/>
      <c r="F200" s="23"/>
      <c r="G200" s="22"/>
      <c r="H200" s="393" t="str" cm="1">
        <f t="array" aca="1" ref="H200" ca="1">INDIRECT("'Worksheet'!$P"&amp;$B191)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394" t="str">
        <f ca="1">H200</f>
        <v xml:space="preserve"> </v>
      </c>
      <c r="R200" s="453"/>
    </row>
    <row r="201" spans="1:18" ht="22.8">
      <c r="C201" s="349" cm="1">
        <f t="array" aca="1" ref="C201" ca="1">INDIRECT("'Worksheet'!$J"&amp;$B191)</f>
        <v>0</v>
      </c>
      <c r="D201" s="450" t="b" cm="1">
        <f t="array" aca="1" ref="D201" ca="1">IF(INDIRECT("'Worksheet'!$D"&amp;$B191)=1, "Left of Pair", IF(INDIRECT("'Worksheet'!$E"&amp;$B191)=1, "Panel"))</f>
        <v>0</v>
      </c>
      <c r="E201" s="450"/>
      <c r="F201" s="450"/>
      <c r="G201" s="375"/>
      <c r="H201" s="375" t="str" cm="1">
        <f t="array" aca="1" ref="H201" ca="1">IF(INDIRECT("'Worksheet'!$F"&amp;$B191)="st","SOR T&amp;B"," ")</f>
        <v xml:space="preserve"> </v>
      </c>
      <c r="I201" s="376"/>
      <c r="L201" s="41">
        <f ca="1">$C201</f>
        <v>0</v>
      </c>
      <c r="M201" s="450" t="b" cm="1">
        <f t="array" aca="1" ref="M201" ca="1">IF(INDIRECT("'Worksheet'!$D"&amp;$B191)=1, "Right of Pair", IF(INDIRECT("'Worksheet'!$E"&amp;$B191)=1, "Do Not Use"))</f>
        <v>0</v>
      </c>
      <c r="N201" s="450"/>
      <c r="O201" s="450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+Worksheet!$W$4</f>
        <v xml:space="preserve">Zuni Quote #2 WO#J5104785-00265 </v>
      </c>
      <c r="E205" s="22"/>
      <c r="F205" s="23"/>
      <c r="G205" s="22"/>
      <c r="H205" s="24"/>
      <c r="I205" s="25">
        <f>+Worksheet!$AR$1</f>
        <v>32993</v>
      </c>
      <c r="J205" s="26"/>
      <c r="L205" s="165" t="s">
        <v>113</v>
      </c>
      <c r="M205" s="21" t="str">
        <f>+Worksheet!$W$4</f>
        <v xml:space="preserve">Zuni Quote #2 WO#J5104785-00265 </v>
      </c>
      <c r="N205" s="22"/>
      <c r="O205" s="23"/>
      <c r="P205" s="22"/>
      <c r="Q205" s="24"/>
      <c r="R205" s="25">
        <f>+Worksheet!$AR$1</f>
        <v>32993</v>
      </c>
    </row>
    <row r="206" spans="1:18" ht="31.8">
      <c r="C206" s="166" t="s">
        <v>128</v>
      </c>
      <c r="D206" s="151" cm="1">
        <f t="array" aca="1" ref="D206" ca="1">INDIRECT("'Worksheet'!$K"&amp;$B205)</f>
        <v>0</v>
      </c>
      <c r="E206" s="152" t="s">
        <v>115</v>
      </c>
      <c r="F206" s="151" cm="1">
        <f t="array" aca="1" ref="F206" ca="1">INDIRECT("'Worksheet'!$M"&amp;$B205)</f>
        <v>3</v>
      </c>
      <c r="G206" s="152" t="s">
        <v>122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3</v>
      </c>
      <c r="P206" s="152" t="s">
        <v>122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70">
        <f ca="1">H206+15</f>
        <v>15</v>
      </c>
      <c r="G207" s="444" cm="1">
        <f t="array" aca="1" ref="G207" ca="1">INDIRECT("'Worksheet'!$Y"&amp;$B205)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1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1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3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3</v>
      </c>
    </row>
    <row r="211" spans="1:18" ht="12.75" customHeight="1">
      <c r="C211" s="169" t="s">
        <v>114</v>
      </c>
      <c r="D211" s="374" cm="1">
        <f t="array" aca="1" ref="D211" ca="1">INDIRECT("'Worksheet'!$B"&amp;$B205)</f>
        <v>0</v>
      </c>
      <c r="E211" s="22"/>
      <c r="F211" s="23"/>
      <c r="G211" s="22"/>
      <c r="H211" s="24"/>
      <c r="I211" s="451" t="str" cm="1">
        <f t="array" aca="1" ref="I211" ca="1">INDIRECT("'Worksheet'!$A"&amp;$B205)</f>
        <v>P1-16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P1-16</v>
      </c>
    </row>
    <row r="212" spans="1:18" ht="15.75" customHeight="1">
      <c r="C212" s="165" t="s">
        <v>117</v>
      </c>
      <c r="D212" s="347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INDIRECT("'Worksheet'!$X"&amp;$B205)</f>
        <v>0</v>
      </c>
      <c r="F213" s="39"/>
      <c r="G213" s="20"/>
      <c r="H213" s="393" t="str" cm="1">
        <f t="array" aca="1" ref="H213" ca="1">INDIRECT("'Worksheet'!$R"&amp;$B205)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4" t="str">
        <f ca="1">H213</f>
        <v xml:space="preserve"> </v>
      </c>
      <c r="R213" s="452"/>
    </row>
    <row r="214" spans="1:18" ht="15.75" customHeight="1">
      <c r="C214" s="165" t="s">
        <v>13</v>
      </c>
      <c r="D214" s="348" cm="1">
        <f t="array" aca="1" ref="D214" ca="1">INDIRECT("'Worksheet'!$W"&amp;$B205)</f>
        <v>0</v>
      </c>
      <c r="E214" s="22"/>
      <c r="F214" s="23"/>
      <c r="G214" s="22"/>
      <c r="H214" s="393" t="str" cm="1">
        <f t="array" aca="1" ref="H214" ca="1">INDIRECT("'Worksheet'!$P"&amp;$B205)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394" t="str">
        <f ca="1">H214</f>
        <v xml:space="preserve"> </v>
      </c>
      <c r="R214" s="453"/>
    </row>
    <row r="215" spans="1:18" ht="22.8">
      <c r="C215" s="349" cm="1">
        <f t="array" aca="1" ref="C215" ca="1">INDIRECT("'Worksheet'!$J"&amp;$B205)</f>
        <v>0</v>
      </c>
      <c r="D215" s="450" t="b" cm="1">
        <f t="array" aca="1" ref="D215" ca="1">IF(INDIRECT("'Worksheet'!$D"&amp;$B205)=1, "Left of Pair", IF(INDIRECT("'Worksheet'!$E"&amp;$B205)=1, "Panel"))</f>
        <v>0</v>
      </c>
      <c r="E215" s="450"/>
      <c r="F215" s="450"/>
      <c r="G215" s="375"/>
      <c r="H215" s="375" t="str" cm="1">
        <f t="array" aca="1" ref="H215" ca="1">IF(INDIRECT("'Worksheet'!$F"&amp;$B205)="st","SOR T&amp;B"," ")</f>
        <v xml:space="preserve"> </v>
      </c>
      <c r="I215" s="376"/>
      <c r="L215" s="41">
        <f ca="1">$C215</f>
        <v>0</v>
      </c>
      <c r="M215" s="450" t="b" cm="1">
        <f t="array" aca="1" ref="M215" ca="1">IF(INDIRECT("'Worksheet'!$D"&amp;$B205)=1, "Right of Pair", IF(INDIRECT("'Worksheet'!$E"&amp;$B205)=1, "Do Not Use"))</f>
        <v>0</v>
      </c>
      <c r="N215" s="450"/>
      <c r="O215" s="450"/>
      <c r="P215" s="375"/>
      <c r="Q215" s="375"/>
      <c r="R215" s="376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+Worksheet!$W$4</f>
        <v xml:space="preserve">Zuni Quote #2 WO#J5104785-00265 </v>
      </c>
      <c r="E217" s="22"/>
      <c r="F217" s="23"/>
      <c r="G217" s="22"/>
      <c r="H217" s="24"/>
      <c r="I217" s="25">
        <f>+Worksheet!$AR$1</f>
        <v>32993</v>
      </c>
      <c r="J217" s="26"/>
      <c r="L217" s="165" t="s">
        <v>113</v>
      </c>
      <c r="M217" s="21" t="str">
        <f>+Worksheet!$W$4</f>
        <v xml:space="preserve">Zuni Quote #2 WO#J5104785-00265 </v>
      </c>
      <c r="N217" s="22"/>
      <c r="O217" s="23"/>
      <c r="P217" s="22"/>
      <c r="Q217" s="24"/>
      <c r="R217" s="25">
        <f>+Worksheet!$AR$1</f>
        <v>32993</v>
      </c>
    </row>
    <row r="218" spans="1:18" ht="31.8">
      <c r="C218" s="166" t="s">
        <v>128</v>
      </c>
      <c r="D218" s="151" cm="1">
        <f t="array" aca="1" ref="D218" ca="1">INDIRECT("'Worksheet'!$K"&amp;$B217)</f>
        <v>0</v>
      </c>
      <c r="E218" s="152" t="s">
        <v>115</v>
      </c>
      <c r="F218" s="151" cm="1">
        <f t="array" aca="1" ref="F218" ca="1">INDIRECT("'Worksheet'!$M"&amp;$B217)</f>
        <v>3</v>
      </c>
      <c r="G218" s="152" t="s">
        <v>122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3</v>
      </c>
      <c r="P218" s="152" t="s">
        <v>122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70">
        <f ca="1">H218+15</f>
        <v>15</v>
      </c>
      <c r="G219" s="444" cm="1">
        <f t="array" aca="1" ref="G219" ca="1">INDIRECT("'Worksheet'!$Y"&amp;$B217)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1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1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3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3</v>
      </c>
    </row>
    <row r="223" spans="1:18" ht="12.75" customHeight="1">
      <c r="C223" s="169" t="s">
        <v>114</v>
      </c>
      <c r="D223" s="374" cm="1">
        <f t="array" aca="1" ref="D223" ca="1">INDIRECT("'Worksheet'!$B"&amp;$B217)</f>
        <v>0</v>
      </c>
      <c r="E223" s="22"/>
      <c r="F223" s="23"/>
      <c r="G223" s="22"/>
      <c r="H223" s="24"/>
      <c r="I223" s="451" t="str" cm="1">
        <f t="array" aca="1" ref="I223" ca="1">INDIRECT("'Worksheet'!$A"&amp;$B217)</f>
        <v>P1-17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P1-17</v>
      </c>
    </row>
    <row r="224" spans="1:18" ht="15.75" customHeight="1">
      <c r="C224" s="165" t="s">
        <v>117</v>
      </c>
      <c r="D224" s="347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INDIRECT("'Worksheet'!$X"&amp;$B217)</f>
        <v>0</v>
      </c>
      <c r="F225" s="39"/>
      <c r="G225" s="20"/>
      <c r="H225" s="393" t="str" cm="1">
        <f t="array" aca="1" ref="H225" ca="1">INDIRECT("'Worksheet'!$R"&amp;$B217)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4" t="str">
        <f ca="1">H225</f>
        <v xml:space="preserve"> </v>
      </c>
      <c r="R225" s="452"/>
    </row>
    <row r="226" spans="1:18" ht="15.75" customHeight="1">
      <c r="C226" s="165" t="s">
        <v>13</v>
      </c>
      <c r="D226" s="348" cm="1">
        <f t="array" aca="1" ref="D226" ca="1">INDIRECT("'Worksheet'!$W"&amp;$B217)</f>
        <v>0</v>
      </c>
      <c r="E226" s="22"/>
      <c r="F226" s="23"/>
      <c r="G226" s="22"/>
      <c r="H226" s="393" t="str" cm="1">
        <f t="array" aca="1" ref="H226" ca="1">INDIRECT("'Worksheet'!$P"&amp;$B217)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394" t="str">
        <f ca="1">H226</f>
        <v xml:space="preserve"> </v>
      </c>
      <c r="R226" s="453"/>
    </row>
    <row r="227" spans="1:18" ht="22.8">
      <c r="C227" s="349" cm="1">
        <f t="array" aca="1" ref="C227" ca="1">INDIRECT("'Worksheet'!$J"&amp;$B217)</f>
        <v>0</v>
      </c>
      <c r="D227" s="450" t="b" cm="1">
        <f t="array" aca="1" ref="D227" ca="1">IF(INDIRECT("'Worksheet'!$D"&amp;$B217)=1, "Left of Pair", IF(INDIRECT("'Worksheet'!$E"&amp;$B217)=1, "Panel"))</f>
        <v>0</v>
      </c>
      <c r="E227" s="450"/>
      <c r="F227" s="450"/>
      <c r="G227" s="375"/>
      <c r="H227" s="375" t="str" cm="1">
        <f t="array" aca="1" ref="H227" ca="1">IF(INDIRECT("'Worksheet'!$F"&amp;$B217)="st","SOR T&amp;B"," ")</f>
        <v xml:space="preserve"> </v>
      </c>
      <c r="I227" s="376"/>
      <c r="L227" s="41">
        <f ca="1">$C227</f>
        <v>0</v>
      </c>
      <c r="M227" s="450" t="b" cm="1">
        <f t="array" aca="1" ref="M227" ca="1">IF(INDIRECT("'Worksheet'!$D"&amp;$B217)=1, "Right of Pair", IF(INDIRECT("'Worksheet'!$E"&amp;$B217)=1, "Do Not Use"))</f>
        <v>0</v>
      </c>
      <c r="N227" s="450"/>
      <c r="O227" s="450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+Worksheet!$W$4</f>
        <v xml:space="preserve">Zuni Quote #2 WO#J5104785-00265 </v>
      </c>
      <c r="E231" s="22"/>
      <c r="F231" s="23"/>
      <c r="G231" s="22"/>
      <c r="H231" s="24"/>
      <c r="I231" s="25">
        <f>+Worksheet!$AR$1</f>
        <v>32993</v>
      </c>
      <c r="J231" s="26"/>
      <c r="L231" s="165" t="s">
        <v>113</v>
      </c>
      <c r="M231" s="21" t="str">
        <f>+Worksheet!$W$4</f>
        <v xml:space="preserve">Zuni Quote #2 WO#J5104785-00265 </v>
      </c>
      <c r="N231" s="22"/>
      <c r="O231" s="23"/>
      <c r="P231" s="22"/>
      <c r="Q231" s="24"/>
      <c r="R231" s="25">
        <f>+Worksheet!$AR$1</f>
        <v>32993</v>
      </c>
    </row>
    <row r="232" spans="1:18" ht="31.8">
      <c r="C232" s="166" t="s">
        <v>128</v>
      </c>
      <c r="D232" s="151" cm="1">
        <f t="array" aca="1" ref="D232" ca="1">INDIRECT("'Worksheet'!$K"&amp;$B231)</f>
        <v>0</v>
      </c>
      <c r="E232" s="152" t="s">
        <v>115</v>
      </c>
      <c r="F232" s="151" cm="1">
        <f t="array" aca="1" ref="F232" ca="1">INDIRECT("'Worksheet'!$M"&amp;$B231)</f>
        <v>3</v>
      </c>
      <c r="G232" s="152" t="s">
        <v>122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3</v>
      </c>
      <c r="P232" s="152" t="s">
        <v>122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70">
        <f ca="1">H232+15</f>
        <v>15</v>
      </c>
      <c r="G233" s="444" cm="1">
        <f t="array" aca="1" ref="G233" ca="1">INDIRECT("'Worksheet'!$Y"&amp;$B231)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1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1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3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3</v>
      </c>
    </row>
    <row r="237" spans="1:18" ht="12.75" customHeight="1">
      <c r="C237" s="169" t="s">
        <v>114</v>
      </c>
      <c r="D237" s="374" cm="1">
        <f t="array" aca="1" ref="D237" ca="1">INDIRECT("'Worksheet'!$B"&amp;$B231)</f>
        <v>0</v>
      </c>
      <c r="E237" s="22"/>
      <c r="F237" s="23"/>
      <c r="G237" s="22"/>
      <c r="H237" s="24"/>
      <c r="I237" s="451" t="str" cm="1">
        <f t="array" aca="1" ref="I237" ca="1">INDIRECT("'Worksheet'!$A"&amp;$B231)</f>
        <v>P1-18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P1-18</v>
      </c>
    </row>
    <row r="238" spans="1:18" ht="15.75" customHeight="1">
      <c r="C238" s="165" t="s">
        <v>117</v>
      </c>
      <c r="D238" s="347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INDIRECT("'Worksheet'!$X"&amp;$B231)</f>
        <v>0</v>
      </c>
      <c r="F239" s="39"/>
      <c r="G239" s="20"/>
      <c r="H239" s="393" t="str" cm="1">
        <f t="array" aca="1" ref="H239" ca="1">INDIRECT("'Worksheet'!$R"&amp;$B231)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4" t="str">
        <f ca="1">H239</f>
        <v xml:space="preserve"> </v>
      </c>
      <c r="R239" s="452"/>
    </row>
    <row r="240" spans="1:18" ht="15.75" customHeight="1">
      <c r="C240" s="165" t="s">
        <v>13</v>
      </c>
      <c r="D240" s="348" cm="1">
        <f t="array" aca="1" ref="D240" ca="1">INDIRECT("'Worksheet'!$W"&amp;$B231)</f>
        <v>0</v>
      </c>
      <c r="E240" s="22"/>
      <c r="F240" s="23"/>
      <c r="G240" s="22"/>
      <c r="H240" s="393" t="str" cm="1">
        <f t="array" aca="1" ref="H240" ca="1">INDIRECT("'Worksheet'!$P"&amp;$B231)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394" t="str">
        <f ca="1">H240</f>
        <v xml:space="preserve"> </v>
      </c>
      <c r="R240" s="453"/>
    </row>
    <row r="241" spans="1:18" ht="22.8">
      <c r="C241" s="349" cm="1">
        <f t="array" aca="1" ref="C241" ca="1">INDIRECT("'Worksheet'!$J"&amp;$B231)</f>
        <v>0</v>
      </c>
      <c r="D241" s="450" t="b" cm="1">
        <f t="array" aca="1" ref="D241" ca="1">IF(INDIRECT("'Worksheet'!$D"&amp;$B231)=1, "Left of Pair", IF(INDIRECT("'Worksheet'!$E"&amp;$B231)=1, "Panel"))</f>
        <v>0</v>
      </c>
      <c r="E241" s="450"/>
      <c r="F241" s="450"/>
      <c r="G241" s="375"/>
      <c r="H241" s="375" t="str" cm="1">
        <f t="array" aca="1" ref="H241" ca="1">IF(INDIRECT("'Worksheet'!$F"&amp;$B231)="st","SOR T&amp;B"," ")</f>
        <v xml:space="preserve"> </v>
      </c>
      <c r="I241" s="376"/>
      <c r="L241" s="41">
        <f ca="1">$C241</f>
        <v>0</v>
      </c>
      <c r="M241" s="450" t="b" cm="1">
        <f t="array" aca="1" ref="M241" ca="1">IF(INDIRECT("'Worksheet'!$D"&amp;$B231)=1, "Right of Pair", IF(INDIRECT("'Worksheet'!$E"&amp;$B231)=1, "Do Not Use"))</f>
        <v>0</v>
      </c>
      <c r="N241" s="450"/>
      <c r="O241" s="450"/>
      <c r="P241" s="375"/>
      <c r="Q241" s="375"/>
      <c r="R241" s="376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+Worksheet!$W$4</f>
        <v xml:space="preserve">Zuni Quote #2 WO#J5104785-00265 </v>
      </c>
      <c r="E245" s="22"/>
      <c r="F245" s="23"/>
      <c r="G245" s="22"/>
      <c r="H245" s="24"/>
      <c r="I245" s="25">
        <f>+Worksheet!$AR$1</f>
        <v>32993</v>
      </c>
      <c r="J245" s="26"/>
      <c r="L245" s="165" t="s">
        <v>113</v>
      </c>
      <c r="M245" s="21" t="str">
        <f>+Worksheet!$W$4</f>
        <v xml:space="preserve">Zuni Quote #2 WO#J5104785-00265 </v>
      </c>
      <c r="N245" s="22"/>
      <c r="O245" s="23"/>
      <c r="P245" s="22"/>
      <c r="Q245" s="24"/>
      <c r="R245" s="25">
        <f>+Worksheet!$AR$1</f>
        <v>32993</v>
      </c>
    </row>
    <row r="246" spans="1:18" ht="31.8">
      <c r="C246" s="166" t="s">
        <v>128</v>
      </c>
      <c r="D246" s="151" cm="1">
        <f t="array" aca="1" ref="D246" ca="1">INDIRECT("'Worksheet'!$K"&amp;$B245)</f>
        <v>0</v>
      </c>
      <c r="E246" s="152" t="s">
        <v>115</v>
      </c>
      <c r="F246" s="151" cm="1">
        <f t="array" aca="1" ref="F246" ca="1">INDIRECT("'Worksheet'!$M"&amp;$B245)</f>
        <v>3</v>
      </c>
      <c r="G246" s="152" t="s">
        <v>122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3</v>
      </c>
      <c r="P246" s="152" t="s">
        <v>122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70">
        <f ca="1">H246+15</f>
        <v>15</v>
      </c>
      <c r="G247" s="444" cm="1">
        <f t="array" aca="1" ref="G247" ca="1">INDIRECT("'Worksheet'!$Y"&amp;$B245)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1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1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3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3</v>
      </c>
    </row>
    <row r="251" spans="1:18" ht="12.75" customHeight="1">
      <c r="C251" s="169" t="s">
        <v>114</v>
      </c>
      <c r="D251" s="374" cm="1">
        <f t="array" aca="1" ref="D251" ca="1">INDIRECT("'Worksheet'!$B"&amp;$B245)</f>
        <v>0</v>
      </c>
      <c r="E251" s="22"/>
      <c r="F251" s="23"/>
      <c r="G251" s="22"/>
      <c r="H251" s="24"/>
      <c r="I251" s="451" t="str" cm="1">
        <f t="array" aca="1" ref="I251" ca="1">INDIRECT("'Worksheet'!$A"&amp;$B245)</f>
        <v>P1-19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P1-19</v>
      </c>
    </row>
    <row r="252" spans="1:18" ht="15.75" customHeight="1">
      <c r="C252" s="165" t="s">
        <v>117</v>
      </c>
      <c r="D252" s="347" cm="1">
        <f t="array" aca="1" ref="D252" ca="1">INDIRECT("'Worksheet'!$H"&amp;$B245)</f>
        <v>0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INDIRECT("'Worksheet'!$X"&amp;$B245)</f>
        <v>0</v>
      </c>
      <c r="F253" s="39"/>
      <c r="G253" s="20"/>
      <c r="H253" s="393" t="str" cm="1">
        <f t="array" aca="1" ref="H253" ca="1">INDIRECT("'Worksheet'!$R"&amp;$B245)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4" t="str">
        <f ca="1">H253</f>
        <v xml:space="preserve"> </v>
      </c>
      <c r="R253" s="452"/>
    </row>
    <row r="254" spans="1:18" ht="15.75" customHeight="1">
      <c r="C254" s="165" t="s">
        <v>13</v>
      </c>
      <c r="D254" s="348" cm="1">
        <f t="array" aca="1" ref="D254" ca="1">INDIRECT("'Worksheet'!$W"&amp;$B245)</f>
        <v>0</v>
      </c>
      <c r="E254" s="22"/>
      <c r="F254" s="23"/>
      <c r="G254" s="22"/>
      <c r="H254" s="393" t="str" cm="1">
        <f t="array" aca="1" ref="H254" ca="1">INDIRECT("'Worksheet'!$P"&amp;$B245)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394" t="str">
        <f ca="1">H254</f>
        <v xml:space="preserve"> </v>
      </c>
      <c r="R254" s="453"/>
    </row>
    <row r="255" spans="1:18" ht="22.8">
      <c r="C255" s="349" cm="1">
        <f t="array" aca="1" ref="C255" ca="1">INDIRECT("'Worksheet'!$J"&amp;$B245)</f>
        <v>0</v>
      </c>
      <c r="D255" s="450" t="b" cm="1">
        <f t="array" aca="1" ref="D255" ca="1">IF(INDIRECT("'Worksheet'!$D"&amp;$B245)=1, "Left of Pair", IF(INDIRECT("'Worksheet'!$E"&amp;$B245)=1, "Panel"))</f>
        <v>0</v>
      </c>
      <c r="E255" s="450"/>
      <c r="F255" s="450"/>
      <c r="G255" s="375"/>
      <c r="H255" s="375" t="str" cm="1">
        <f t="array" aca="1" ref="H255" ca="1">IF(INDIRECT("'Worksheet'!$F"&amp;$B245)="st","SOR T&amp;B"," ")</f>
        <v xml:space="preserve"> </v>
      </c>
      <c r="I255" s="376"/>
      <c r="L255" s="41">
        <f ca="1">$C255</f>
        <v>0</v>
      </c>
      <c r="M255" s="450" t="b" cm="1">
        <f t="array" aca="1" ref="M255" ca="1">IF(INDIRECT("'Worksheet'!$D"&amp;$B245)=1, "Right of Pair", IF(INDIRECT("'Worksheet'!$E"&amp;$B245)=1, "Do Not Use"))</f>
        <v>0</v>
      </c>
      <c r="N255" s="450"/>
      <c r="O255" s="450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+Worksheet!$W$4</f>
        <v xml:space="preserve">Zuni Quote #2 WO#J5104785-00265 </v>
      </c>
      <c r="E259" s="22"/>
      <c r="F259" s="23"/>
      <c r="G259" s="22"/>
      <c r="H259" s="24"/>
      <c r="I259" s="25">
        <f>+Worksheet!$AR$1</f>
        <v>32993</v>
      </c>
      <c r="J259" s="26"/>
      <c r="L259" s="165" t="s">
        <v>113</v>
      </c>
      <c r="M259" s="21" t="str">
        <f>+Worksheet!$W$4</f>
        <v xml:space="preserve">Zuni Quote #2 WO#J5104785-00265 </v>
      </c>
      <c r="N259" s="22"/>
      <c r="O259" s="23"/>
      <c r="P259" s="22"/>
      <c r="Q259" s="24"/>
      <c r="R259" s="25">
        <f>+Worksheet!$AR$1</f>
        <v>32993</v>
      </c>
    </row>
    <row r="260" spans="1:18" ht="31.8">
      <c r="C260" s="166" t="s">
        <v>128</v>
      </c>
      <c r="D260" s="151" cm="1">
        <f t="array" aca="1" ref="D260" ca="1">INDIRECT("'Worksheet'!$K"&amp;$B259)</f>
        <v>0</v>
      </c>
      <c r="E260" s="152" t="s">
        <v>115</v>
      </c>
      <c r="F260" s="151" cm="1">
        <f t="array" aca="1" ref="F260" ca="1">INDIRECT("'Worksheet'!$M"&amp;$B259)</f>
        <v>3</v>
      </c>
      <c r="G260" s="152" t="s">
        <v>122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3</v>
      </c>
      <c r="P260" s="152" t="s">
        <v>122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70">
        <f ca="1">H260+15</f>
        <v>15</v>
      </c>
      <c r="G261" s="444" cm="1">
        <f t="array" aca="1" ref="G261" ca="1">INDIRECT("'Worksheet'!$Y"&amp;$B259)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1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1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3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3</v>
      </c>
    </row>
    <row r="265" spans="1:18" ht="12.75" customHeight="1">
      <c r="C265" s="169" t="s">
        <v>114</v>
      </c>
      <c r="D265" s="374" cm="1">
        <f t="array" aca="1" ref="D265" ca="1">INDIRECT("'Worksheet'!$B"&amp;$B259)</f>
        <v>0</v>
      </c>
      <c r="E265" s="22"/>
      <c r="F265" s="23"/>
      <c r="G265" s="22"/>
      <c r="H265" s="24"/>
      <c r="I265" s="451" t="str" cm="1">
        <f t="array" aca="1" ref="I265" ca="1">INDIRECT("'Worksheet'!$A"&amp;$B259)</f>
        <v>P1-20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P1-20</v>
      </c>
    </row>
    <row r="266" spans="1:18" ht="15.75" customHeight="1">
      <c r="C266" s="165" t="s">
        <v>117</v>
      </c>
      <c r="D266" s="347" cm="1">
        <f t="array" aca="1" ref="D266" ca="1">INDIRECT("'Worksheet'!$H"&amp;$B259)</f>
        <v>0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INDIRECT("'Worksheet'!$X"&amp;$B259)</f>
        <v>0</v>
      </c>
      <c r="F267" s="39"/>
      <c r="G267" s="20"/>
      <c r="H267" s="393" t="str" cm="1">
        <f t="array" aca="1" ref="H267" ca="1">INDIRECT("'Worksheet'!$R"&amp;$B259)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4" t="str">
        <f ca="1">H267</f>
        <v xml:space="preserve"> </v>
      </c>
      <c r="R267" s="452"/>
    </row>
    <row r="268" spans="1:18" ht="15.75" customHeight="1">
      <c r="C268" s="165" t="s">
        <v>13</v>
      </c>
      <c r="D268" s="348" cm="1">
        <f t="array" aca="1" ref="D268" ca="1">INDIRECT("'Worksheet'!$W"&amp;$B259)</f>
        <v>0</v>
      </c>
      <c r="E268" s="22"/>
      <c r="F268" s="23"/>
      <c r="G268" s="22"/>
      <c r="H268" s="393" t="str" cm="1">
        <f t="array" aca="1" ref="H268" ca="1">INDIRECT("'Worksheet'!$P"&amp;$B259)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394" t="str">
        <f ca="1">H268</f>
        <v xml:space="preserve"> </v>
      </c>
      <c r="R268" s="453"/>
    </row>
    <row r="269" spans="1:18" ht="22.8">
      <c r="C269" s="349" cm="1">
        <f t="array" aca="1" ref="C269" ca="1">INDIRECT("'Worksheet'!$J"&amp;$B259)</f>
        <v>0</v>
      </c>
      <c r="D269" s="450" t="b" cm="1">
        <f t="array" aca="1" ref="D269" ca="1">IF(INDIRECT("'Worksheet'!$D"&amp;$B259)=1, "Left of Pair", IF(INDIRECT("'Worksheet'!$E"&amp;$B259)=1, "Panel"))</f>
        <v>0</v>
      </c>
      <c r="E269" s="450"/>
      <c r="F269" s="450"/>
      <c r="G269" s="375"/>
      <c r="H269" s="375" t="str" cm="1">
        <f t="array" aca="1" ref="H269" ca="1">IF(INDIRECT("'Worksheet'!$F"&amp;$B259)="st","SOR T&amp;B"," ")</f>
        <v xml:space="preserve"> </v>
      </c>
      <c r="I269" s="376"/>
      <c r="L269" s="41">
        <f ca="1">$C269</f>
        <v>0</v>
      </c>
      <c r="M269" s="450" t="b" cm="1">
        <f t="array" aca="1" ref="M269" ca="1">IF(INDIRECT("'Worksheet'!$D"&amp;$B259)=1, "Right of Pair", IF(INDIRECT("'Worksheet'!$E"&amp;$B259)=1, "Do Not Use"))</f>
        <v>0</v>
      </c>
      <c r="N269" s="450"/>
      <c r="O269" s="450"/>
      <c r="P269" s="375"/>
      <c r="Q269" s="375"/>
      <c r="R269" s="376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Worksheet!AR1</f>
        <v>32993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Y4" s="304" t="s">
        <v>2297</v>
      </c>
      <c r="Z4" s="212">
        <f>Worksheet!Z4</f>
        <v>1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Worksheet!W4</f>
        <v xml:space="preserve">Zuni Quote #2 WO#J5104785-00265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FHC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20</v>
      </c>
      <c r="H11" s="115">
        <f>Worksheet!H11</f>
        <v>3.5</v>
      </c>
      <c r="I11" s="112">
        <f>Worksheet!I11</f>
        <v>63.5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63.5</v>
      </c>
      <c r="P11" s="251">
        <f>Worksheet!P11</f>
        <v>74</v>
      </c>
      <c r="Q11" s="325">
        <f>Worksheet!Q11</f>
        <v>0.9</v>
      </c>
      <c r="R11" s="251">
        <f>Worksheet!R11</f>
        <v>60</v>
      </c>
      <c r="S11" s="326">
        <f>Worksheet!S11</f>
        <v>1.1000000000000001</v>
      </c>
      <c r="T11" s="114"/>
      <c r="U11" s="245">
        <f>+D11+E11</f>
        <v>1</v>
      </c>
      <c r="V11" s="222" t="str">
        <f>Worksheet!V11</f>
        <v>HO</v>
      </c>
      <c r="W11" s="222" t="str">
        <f>Worksheet!W11</f>
        <v>5th Avenue 72</v>
      </c>
      <c r="X11" s="223" t="str">
        <f>Worksheet!X11</f>
        <v xml:space="preserve">Liteless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Classroom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20</v>
      </c>
      <c r="H12" s="115">
        <f>Worksheet!H12</f>
        <v>3.5</v>
      </c>
      <c r="I12" s="112">
        <f>Worksheet!I12</f>
        <v>63.5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63.5</v>
      </c>
      <c r="P12" s="251">
        <f>Worksheet!P12</f>
        <v>74</v>
      </c>
      <c r="Q12" s="325">
        <f>Worksheet!Q12</f>
        <v>0.9</v>
      </c>
      <c r="R12" s="251">
        <f>Worksheet!R12</f>
        <v>64</v>
      </c>
      <c r="S12" s="326">
        <f>Worksheet!S12</f>
        <v>1.1000000000000001</v>
      </c>
      <c r="T12" s="114"/>
      <c r="U12" s="245">
        <f t="shared" ref="U12:U30" si="5">+D12+E12</f>
        <v>1</v>
      </c>
      <c r="V12" s="222" t="str">
        <f>Worksheet!V12</f>
        <v>HO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Kitchen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20</v>
      </c>
      <c r="H13" s="115">
        <f>Worksheet!H13</f>
        <v>3.5</v>
      </c>
      <c r="I13" s="112">
        <f>Worksheet!I13</f>
        <v>50</v>
      </c>
      <c r="J13" s="246" t="str">
        <f t="shared" si="1"/>
        <v>dead</v>
      </c>
      <c r="K13" s="246">
        <f t="shared" si="2"/>
        <v>20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50</v>
      </c>
      <c r="P13" s="251">
        <f>Worksheet!P13</f>
        <v>74</v>
      </c>
      <c r="Q13" s="325">
        <f>Worksheet!Q13</f>
        <v>0.9</v>
      </c>
      <c r="R13" s="251">
        <f>Worksheet!R13</f>
        <v>64</v>
      </c>
      <c r="S13" s="326">
        <f>Worksheet!S13</f>
        <v>1.1000000000000001</v>
      </c>
      <c r="T13" s="114"/>
      <c r="U13" s="245">
        <f t="shared" si="5"/>
        <v>1</v>
      </c>
      <c r="V13" s="222" t="str">
        <f>Worksheet!V13</f>
        <v>HO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Kitchen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20</v>
      </c>
      <c r="H14" s="115">
        <f>Worksheet!H14</f>
        <v>3.5</v>
      </c>
      <c r="I14" s="112">
        <f>Worksheet!I14</f>
        <v>50</v>
      </c>
      <c r="J14" s="246" t="str">
        <f t="shared" si="1"/>
        <v>dead</v>
      </c>
      <c r="K14" s="246">
        <f t="shared" si="2"/>
        <v>20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50</v>
      </c>
      <c r="P14" s="251">
        <f>Worksheet!P14</f>
        <v>74</v>
      </c>
      <c r="Q14" s="325">
        <f>Worksheet!Q14</f>
        <v>0.9</v>
      </c>
      <c r="R14" s="251">
        <f>Worksheet!R14</f>
        <v>64</v>
      </c>
      <c r="S14" s="326">
        <f>Worksheet!S14</f>
        <v>1.1000000000000001</v>
      </c>
      <c r="T14" s="114">
        <v>0</v>
      </c>
      <c r="U14" s="245">
        <f t="shared" si="5"/>
        <v>1</v>
      </c>
      <c r="V14" s="222" t="str">
        <f>Worksheet!V14</f>
        <v>HO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Classroom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20</v>
      </c>
      <c r="H15" s="115">
        <f>Worksheet!H15</f>
        <v>3.5</v>
      </c>
      <c r="I15" s="112">
        <f>Worksheet!I15</f>
        <v>50</v>
      </c>
      <c r="J15" s="246" t="str">
        <f t="shared" si="1"/>
        <v>dead</v>
      </c>
      <c r="K15" s="246">
        <f t="shared" si="2"/>
        <v>20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50</v>
      </c>
      <c r="P15" s="251">
        <f>Worksheet!P15</f>
        <v>74</v>
      </c>
      <c r="Q15" s="325">
        <f>Worksheet!Q15</f>
        <v>0.9</v>
      </c>
      <c r="R15" s="251">
        <f>Worksheet!R15</f>
        <v>64</v>
      </c>
      <c r="S15" s="326">
        <f>Worksheet!S15</f>
        <v>1.1000000000000001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Upstairs Class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78</v>
      </c>
      <c r="H16" s="115">
        <f>Worksheet!H16</f>
        <v>3.5</v>
      </c>
      <c r="I16" s="112">
        <f>Worksheet!I16</f>
        <v>33.5</v>
      </c>
      <c r="J16" s="246" t="str">
        <f t="shared" si="1"/>
        <v>dead</v>
      </c>
      <c r="K16" s="246">
        <f t="shared" si="2"/>
        <v>78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33.5</v>
      </c>
      <c r="P16" s="251">
        <f>Worksheet!P16</f>
        <v>74</v>
      </c>
      <c r="Q16" s="325">
        <f>Worksheet!Q16</f>
        <v>2.9</v>
      </c>
      <c r="R16" s="251">
        <f>Worksheet!R16</f>
        <v>64</v>
      </c>
      <c r="S16" s="326">
        <f>Worksheet!S16</f>
        <v>3.4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Worksheet!Z32</f>
        <v>14</v>
      </c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Worksheet!Z33</f>
        <v>23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4.6571428571428575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V4" s="70" t="s">
        <v>4</v>
      </c>
      <c r="W4" s="457" t="str">
        <f>Worksheet!W4</f>
        <v xml:space="preserve">Zuni Quote #2 WO#J5104785-00265 </v>
      </c>
      <c r="X4" s="457"/>
      <c r="Y4" s="208" t="s">
        <v>2297</v>
      </c>
      <c r="Z4" s="212">
        <f>Worksheet!Z4</f>
        <v>1</v>
      </c>
    </row>
    <row r="5" spans="1:26" s="54" customFormat="1" ht="15.9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41" t="str">
        <f>Worksheet!W5</f>
        <v>11B Paywa Rd</v>
      </c>
      <c r="X5" s="441"/>
      <c r="Y5" s="441"/>
      <c r="Z5" s="67"/>
    </row>
    <row r="6" spans="1:26" s="54" customFormat="1" ht="15.9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Worksheet!AR1</f>
        <v>32993</v>
      </c>
      <c r="R6" s="459"/>
      <c r="S6" s="58"/>
      <c r="T6" s="172"/>
      <c r="U6" s="76"/>
      <c r="V6" s="67"/>
      <c r="W6" s="441" t="str">
        <f>Worksheet!W6</f>
        <v>Zuni Pueblo, NM 87327</v>
      </c>
      <c r="X6" s="441"/>
      <c r="Y6" s="441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 t="str">
        <f>Worksheet!W7</f>
        <v>Key Box#4785 East Door</v>
      </c>
      <c r="X8" s="58">
        <f>Worksheet!W8</f>
        <v>0</v>
      </c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FHC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20</v>
      </c>
      <c r="H11" s="115">
        <f>Worksheet!H11</f>
        <v>3.5</v>
      </c>
      <c r="I11" s="112">
        <f>Worksheet!I11</f>
        <v>63.5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63.5</v>
      </c>
      <c r="P11" s="251">
        <f>Worksheet!P11</f>
        <v>74</v>
      </c>
      <c r="Q11" s="325">
        <f>Worksheet!Q11</f>
        <v>0.9</v>
      </c>
      <c r="R11" s="251">
        <f>Worksheet!R11</f>
        <v>60</v>
      </c>
      <c r="S11" s="326">
        <f>Worksheet!S11</f>
        <v>1.1000000000000001</v>
      </c>
      <c r="T11" s="114"/>
      <c r="U11" s="245">
        <f>+D11+E11</f>
        <v>1</v>
      </c>
      <c r="V11" s="222" t="str">
        <f>Worksheet!V11</f>
        <v>HO</v>
      </c>
      <c r="W11" s="222" t="str">
        <f>Worksheet!W11</f>
        <v>5th Avenue 72</v>
      </c>
      <c r="X11" s="223" t="str">
        <f>Worksheet!X11</f>
        <v xml:space="preserve">Liteless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Classroom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20</v>
      </c>
      <c r="H12" s="115">
        <f>Worksheet!H12</f>
        <v>3.5</v>
      </c>
      <c r="I12" s="112">
        <f>Worksheet!I12</f>
        <v>63.5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63.5</v>
      </c>
      <c r="P12" s="251">
        <f>Worksheet!P12</f>
        <v>74</v>
      </c>
      <c r="Q12" s="325">
        <f>Worksheet!Q12</f>
        <v>0.9</v>
      </c>
      <c r="R12" s="251">
        <f>Worksheet!R12</f>
        <v>64</v>
      </c>
      <c r="S12" s="326">
        <f>Worksheet!S12</f>
        <v>1.1000000000000001</v>
      </c>
      <c r="T12" s="114"/>
      <c r="U12" s="245">
        <f t="shared" ref="U12:U30" si="5">+D12+E12</f>
        <v>1</v>
      </c>
      <c r="V12" s="222" t="str">
        <f>Worksheet!V12</f>
        <v>HO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Kitchen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20</v>
      </c>
      <c r="H13" s="115">
        <f>Worksheet!H13</f>
        <v>3.5</v>
      </c>
      <c r="I13" s="112">
        <f>Worksheet!I13</f>
        <v>50</v>
      </c>
      <c r="J13" s="246" t="str">
        <f t="shared" si="1"/>
        <v>dead</v>
      </c>
      <c r="K13" s="246">
        <f t="shared" si="2"/>
        <v>20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50</v>
      </c>
      <c r="P13" s="251">
        <f>Worksheet!P13</f>
        <v>74</v>
      </c>
      <c r="Q13" s="325">
        <f>Worksheet!Q13</f>
        <v>0.9</v>
      </c>
      <c r="R13" s="251">
        <f>Worksheet!R13</f>
        <v>64</v>
      </c>
      <c r="S13" s="326">
        <f>Worksheet!S13</f>
        <v>1.1000000000000001</v>
      </c>
      <c r="T13" s="114"/>
      <c r="U13" s="245">
        <f t="shared" si="5"/>
        <v>1</v>
      </c>
      <c r="V13" s="222" t="str">
        <f>Worksheet!V13</f>
        <v>HO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Kitchen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20</v>
      </c>
      <c r="H14" s="115">
        <f>Worksheet!H14</f>
        <v>3.5</v>
      </c>
      <c r="I14" s="112">
        <f>Worksheet!I14</f>
        <v>50</v>
      </c>
      <c r="J14" s="246" t="str">
        <f t="shared" si="1"/>
        <v>dead</v>
      </c>
      <c r="K14" s="246">
        <f t="shared" si="2"/>
        <v>20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50</v>
      </c>
      <c r="P14" s="251">
        <f>Worksheet!P14</f>
        <v>74</v>
      </c>
      <c r="Q14" s="325">
        <f>Worksheet!Q14</f>
        <v>0.9</v>
      </c>
      <c r="R14" s="251">
        <f>Worksheet!R14</f>
        <v>64</v>
      </c>
      <c r="S14" s="326">
        <f>Worksheet!S14</f>
        <v>1.1000000000000001</v>
      </c>
      <c r="T14" s="114">
        <v>0</v>
      </c>
      <c r="U14" s="245">
        <f t="shared" si="5"/>
        <v>1</v>
      </c>
      <c r="V14" s="222" t="str">
        <f>Worksheet!V14</f>
        <v>HO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Classroom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20</v>
      </c>
      <c r="H15" s="115">
        <f>Worksheet!H15</f>
        <v>3.5</v>
      </c>
      <c r="I15" s="112">
        <f>Worksheet!I15</f>
        <v>50</v>
      </c>
      <c r="J15" s="246" t="str">
        <f t="shared" si="1"/>
        <v>dead</v>
      </c>
      <c r="K15" s="246">
        <f t="shared" si="2"/>
        <v>20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50</v>
      </c>
      <c r="P15" s="251">
        <f>Worksheet!P15</f>
        <v>74</v>
      </c>
      <c r="Q15" s="325">
        <f>Worksheet!Q15</f>
        <v>0.9</v>
      </c>
      <c r="R15" s="251">
        <f>Worksheet!R15</f>
        <v>64</v>
      </c>
      <c r="S15" s="326">
        <f>Worksheet!S15</f>
        <v>1.1000000000000001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Upstairs Class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78</v>
      </c>
      <c r="H16" s="115">
        <f>Worksheet!H16</f>
        <v>3.5</v>
      </c>
      <c r="I16" s="112">
        <f>Worksheet!I16</f>
        <v>33.5</v>
      </c>
      <c r="J16" s="246" t="str">
        <f t="shared" si="1"/>
        <v>dead</v>
      </c>
      <c r="K16" s="246">
        <f t="shared" si="2"/>
        <v>78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33.5</v>
      </c>
      <c r="P16" s="251">
        <f>Worksheet!P16</f>
        <v>74</v>
      </c>
      <c r="Q16" s="325">
        <f>Worksheet!Q16</f>
        <v>2.9</v>
      </c>
      <c r="R16" s="251">
        <f>Worksheet!R16</f>
        <v>64</v>
      </c>
      <c r="S16" s="326">
        <f>Worksheet!S16</f>
        <v>3.4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" customHeigh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Worksheet!AR1</f>
        <v>32993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V4" s="255" t="s">
        <v>40</v>
      </c>
      <c r="W4" s="256">
        <f>Worksheet!W32</f>
        <v>0</v>
      </c>
      <c r="X4" s="256"/>
      <c r="Y4" s="304" t="s">
        <v>2297</v>
      </c>
      <c r="Z4" s="212">
        <f>Worksheet!Z4</f>
        <v>1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2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Worksheet!W4</f>
        <v xml:space="preserve">Zuni Quote #2 WO#J5104785-00265 </v>
      </c>
      <c r="O6" s="324"/>
      <c r="P6" s="66"/>
      <c r="Q6" s="340"/>
      <c r="R6" s="341"/>
      <c r="S6" s="58"/>
      <c r="T6" s="172"/>
      <c r="U6" s="76"/>
      <c r="V6" s="164"/>
      <c r="W6" s="164">
        <f>Worksheet!W34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FHC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20</v>
      </c>
      <c r="H11" s="115">
        <f>Worksheet!H11</f>
        <v>3.5</v>
      </c>
      <c r="I11" s="112">
        <f>Worksheet!I11</f>
        <v>63.5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63.5</v>
      </c>
      <c r="P11" s="251">
        <f>Worksheet!P11</f>
        <v>74</v>
      </c>
      <c r="Q11" s="325">
        <f>Worksheet!Q11</f>
        <v>0.9</v>
      </c>
      <c r="R11" s="251">
        <f>Worksheet!R11</f>
        <v>60</v>
      </c>
      <c r="S11" s="326">
        <f>Worksheet!S11</f>
        <v>1.1000000000000001</v>
      </c>
      <c r="T11" s="114"/>
      <c r="U11" s="245">
        <f>+D11+E11</f>
        <v>1</v>
      </c>
      <c r="V11" s="222" t="str">
        <f>Worksheet!V11</f>
        <v>HO</v>
      </c>
      <c r="W11" s="222" t="str">
        <f>Worksheet!W11</f>
        <v>5th Avenue 72</v>
      </c>
      <c r="X11" s="223" t="str">
        <f>Worksheet!X11</f>
        <v xml:space="preserve">Liteless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Classroom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20</v>
      </c>
      <c r="H12" s="115">
        <f>Worksheet!H12</f>
        <v>3.5</v>
      </c>
      <c r="I12" s="112">
        <f>Worksheet!I12</f>
        <v>63.5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63.5</v>
      </c>
      <c r="P12" s="251">
        <f>Worksheet!P12</f>
        <v>74</v>
      </c>
      <c r="Q12" s="325">
        <f>Worksheet!Q12</f>
        <v>0.9</v>
      </c>
      <c r="R12" s="251">
        <f>Worksheet!R12</f>
        <v>64</v>
      </c>
      <c r="S12" s="326">
        <f>Worksheet!S12</f>
        <v>1.1000000000000001</v>
      </c>
      <c r="T12" s="114"/>
      <c r="U12" s="245">
        <f t="shared" ref="U12:U30" si="5">+D12+E12</f>
        <v>1</v>
      </c>
      <c r="V12" s="222" t="str">
        <f>Worksheet!V12</f>
        <v>HO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Kitchen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20</v>
      </c>
      <c r="H13" s="115">
        <f>Worksheet!H13</f>
        <v>3.5</v>
      </c>
      <c r="I13" s="112">
        <f>Worksheet!I13</f>
        <v>50</v>
      </c>
      <c r="J13" s="246" t="str">
        <f t="shared" si="1"/>
        <v>dead</v>
      </c>
      <c r="K13" s="246">
        <f t="shared" si="2"/>
        <v>20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50</v>
      </c>
      <c r="P13" s="251">
        <f>Worksheet!P13</f>
        <v>74</v>
      </c>
      <c r="Q13" s="325">
        <f>Worksheet!Q13</f>
        <v>0.9</v>
      </c>
      <c r="R13" s="251">
        <f>Worksheet!R13</f>
        <v>64</v>
      </c>
      <c r="S13" s="326">
        <f>Worksheet!S13</f>
        <v>1.1000000000000001</v>
      </c>
      <c r="T13" s="114"/>
      <c r="U13" s="245">
        <f t="shared" si="5"/>
        <v>1</v>
      </c>
      <c r="V13" s="222" t="str">
        <f>Worksheet!V13</f>
        <v>HO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Kitchen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20</v>
      </c>
      <c r="H14" s="115">
        <f>Worksheet!H14</f>
        <v>3.5</v>
      </c>
      <c r="I14" s="112">
        <f>Worksheet!I14</f>
        <v>50</v>
      </c>
      <c r="J14" s="246" t="str">
        <f t="shared" si="1"/>
        <v>dead</v>
      </c>
      <c r="K14" s="246">
        <f t="shared" si="2"/>
        <v>20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50</v>
      </c>
      <c r="P14" s="251">
        <f>Worksheet!P14</f>
        <v>74</v>
      </c>
      <c r="Q14" s="325">
        <f>Worksheet!Q14</f>
        <v>0.9</v>
      </c>
      <c r="R14" s="251">
        <f>Worksheet!R14</f>
        <v>64</v>
      </c>
      <c r="S14" s="326">
        <f>Worksheet!S14</f>
        <v>1.1000000000000001</v>
      </c>
      <c r="T14" s="114">
        <v>0</v>
      </c>
      <c r="U14" s="245">
        <f t="shared" si="5"/>
        <v>1</v>
      </c>
      <c r="V14" s="222" t="str">
        <f>Worksheet!V14</f>
        <v>HO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Classroom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20</v>
      </c>
      <c r="H15" s="115">
        <f>Worksheet!H15</f>
        <v>3.5</v>
      </c>
      <c r="I15" s="112">
        <f>Worksheet!I15</f>
        <v>50</v>
      </c>
      <c r="J15" s="246" t="str">
        <f t="shared" si="1"/>
        <v>dead</v>
      </c>
      <c r="K15" s="246">
        <f t="shared" si="2"/>
        <v>20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50</v>
      </c>
      <c r="P15" s="251">
        <f>Worksheet!P15</f>
        <v>74</v>
      </c>
      <c r="Q15" s="325">
        <f>Worksheet!Q15</f>
        <v>0.9</v>
      </c>
      <c r="R15" s="251">
        <f>Worksheet!R15</f>
        <v>64</v>
      </c>
      <c r="S15" s="326">
        <f>Worksheet!S15</f>
        <v>1.1000000000000001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Upstairs Class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78</v>
      </c>
      <c r="H16" s="115">
        <f>Worksheet!H16</f>
        <v>3.5</v>
      </c>
      <c r="I16" s="112">
        <f>Worksheet!I16</f>
        <v>33.5</v>
      </c>
      <c r="J16" s="246" t="str">
        <f t="shared" si="1"/>
        <v>dead</v>
      </c>
      <c r="K16" s="246">
        <f t="shared" si="2"/>
        <v>78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33.5</v>
      </c>
      <c r="P16" s="251">
        <f>Worksheet!P16</f>
        <v>74</v>
      </c>
      <c r="Q16" s="325">
        <f>Worksheet!Q16</f>
        <v>2.9</v>
      </c>
      <c r="R16" s="251">
        <f>Worksheet!R16</f>
        <v>64</v>
      </c>
      <c r="S16" s="326">
        <f>Worksheet!S16</f>
        <v>3.4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Worksheet!Z32</f>
        <v>14</v>
      </c>
      <c r="X32" s="67"/>
      <c r="Y32" s="67"/>
      <c r="Z32" s="43"/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Worksheet!Z33</f>
        <v>23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4.6571428571428575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2" customWidth="1"/>
    <col min="2" max="2" width="10.109375" style="202" customWidth="1"/>
    <col min="3" max="3" width="9.44140625" style="202" customWidth="1"/>
    <col min="4" max="16384" width="9.109375" style="202"/>
  </cols>
  <sheetData>
    <row r="2" spans="1:91" s="205" customFormat="1" ht="15.75" customHeight="1">
      <c r="A2" s="207" t="s">
        <v>2296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2295</v>
      </c>
      <c r="B3" s="202" t="s">
        <v>2294</v>
      </c>
      <c r="C3" s="202" t="s">
        <v>593</v>
      </c>
      <c r="D3" s="202" t="s">
        <v>2323</v>
      </c>
      <c r="E3" s="202" t="s">
        <v>2353</v>
      </c>
      <c r="F3" s="202" t="s">
        <v>2383</v>
      </c>
      <c r="G3" s="202" t="s">
        <v>2413</v>
      </c>
      <c r="H3" s="202" t="s">
        <v>2293</v>
      </c>
      <c r="I3" s="202" t="s">
        <v>2292</v>
      </c>
      <c r="J3" s="202" t="s">
        <v>2291</v>
      </c>
      <c r="K3" s="202" t="s">
        <v>2290</v>
      </c>
      <c r="L3" s="202" t="s">
        <v>2289</v>
      </c>
      <c r="M3" s="202" t="s">
        <v>2288</v>
      </c>
      <c r="N3" s="202" t="s">
        <v>2287</v>
      </c>
      <c r="O3" s="202" t="s">
        <v>2286</v>
      </c>
      <c r="P3" s="202" t="s">
        <v>2285</v>
      </c>
      <c r="Q3" s="202" t="s">
        <v>2284</v>
      </c>
      <c r="R3" s="202" t="s">
        <v>2283</v>
      </c>
      <c r="S3" s="202" t="s">
        <v>2282</v>
      </c>
      <c r="T3" s="202" t="s">
        <v>2281</v>
      </c>
      <c r="U3" s="202" t="s">
        <v>2280</v>
      </c>
      <c r="V3" s="202" t="s">
        <v>2279</v>
      </c>
      <c r="W3" s="202" t="s">
        <v>2278</v>
      </c>
      <c r="X3" s="202" t="s">
        <v>2277</v>
      </c>
      <c r="Y3" s="202" t="s">
        <v>2276</v>
      </c>
      <c r="Z3" s="202" t="s">
        <v>2275</v>
      </c>
      <c r="AA3" s="202" t="s">
        <v>2274</v>
      </c>
      <c r="AB3" s="202" t="s">
        <v>2273</v>
      </c>
      <c r="AC3" s="202" t="s">
        <v>2272</v>
      </c>
      <c r="AD3" s="202" t="s">
        <v>2271</v>
      </c>
      <c r="AE3" s="202" t="s">
        <v>2270</v>
      </c>
      <c r="AF3" s="202" t="s">
        <v>2269</v>
      </c>
      <c r="AG3" s="202" t="s">
        <v>2268</v>
      </c>
      <c r="AH3" s="202" t="s">
        <v>2267</v>
      </c>
      <c r="AI3" s="202" t="s">
        <v>2266</v>
      </c>
      <c r="AJ3" s="202" t="s">
        <v>2265</v>
      </c>
      <c r="AK3" s="202" t="s">
        <v>2264</v>
      </c>
      <c r="AL3" s="202" t="s">
        <v>2263</v>
      </c>
      <c r="AM3" s="202" t="s">
        <v>2262</v>
      </c>
      <c r="AN3" s="202" t="s">
        <v>2261</v>
      </c>
      <c r="AO3" s="202" t="s">
        <v>2260</v>
      </c>
      <c r="AP3" s="202" t="s">
        <v>2259</v>
      </c>
      <c r="AQ3" s="202" t="s">
        <v>2258</v>
      </c>
      <c r="AR3" s="202" t="s">
        <v>2257</v>
      </c>
      <c r="AS3" s="202" t="s">
        <v>2256</v>
      </c>
      <c r="AT3" s="202" t="s">
        <v>2255</v>
      </c>
      <c r="AU3" s="202" t="s">
        <v>2254</v>
      </c>
      <c r="AV3" s="202" t="s">
        <v>2253</v>
      </c>
      <c r="AW3" s="202" t="s">
        <v>2252</v>
      </c>
      <c r="AX3" s="202" t="s">
        <v>2251</v>
      </c>
      <c r="AY3" s="202" t="s">
        <v>2250</v>
      </c>
      <c r="AZ3" s="202" t="s">
        <v>2249</v>
      </c>
      <c r="BA3" s="202" t="s">
        <v>2248</v>
      </c>
      <c r="BB3" s="202" t="s">
        <v>2247</v>
      </c>
      <c r="BC3" s="202" t="s">
        <v>2246</v>
      </c>
      <c r="BD3" s="202" t="s">
        <v>2245</v>
      </c>
      <c r="BE3" s="202" t="s">
        <v>2244</v>
      </c>
      <c r="BF3" s="202" t="s">
        <v>2243</v>
      </c>
      <c r="BG3" s="202" t="s">
        <v>2242</v>
      </c>
      <c r="BH3" s="202" t="s">
        <v>2241</v>
      </c>
      <c r="BI3" s="202" t="s">
        <v>2240</v>
      </c>
      <c r="BJ3" s="202" t="s">
        <v>2239</v>
      </c>
      <c r="BK3" s="202" t="s">
        <v>2238</v>
      </c>
      <c r="BL3" s="202" t="s">
        <v>2237</v>
      </c>
      <c r="BM3" s="202" t="s">
        <v>2236</v>
      </c>
      <c r="BN3" s="202" t="s">
        <v>2235</v>
      </c>
      <c r="BO3" s="202" t="s">
        <v>2234</v>
      </c>
      <c r="BP3" s="202" t="s">
        <v>2233</v>
      </c>
      <c r="BQ3" s="202" t="s">
        <v>2232</v>
      </c>
      <c r="BR3" s="202" t="s">
        <v>2231</v>
      </c>
      <c r="BS3" s="202" t="s">
        <v>2230</v>
      </c>
      <c r="BT3" s="202" t="s">
        <v>2229</v>
      </c>
      <c r="BU3" s="202" t="s">
        <v>2228</v>
      </c>
      <c r="BV3" s="202" t="s">
        <v>2227</v>
      </c>
      <c r="BW3" s="202" t="s">
        <v>2226</v>
      </c>
      <c r="BX3" s="202" t="s">
        <v>2225</v>
      </c>
      <c r="BY3" s="202" t="s">
        <v>2224</v>
      </c>
      <c r="BZ3" s="202" t="s">
        <v>2223</v>
      </c>
      <c r="CA3" s="202" t="s">
        <v>2222</v>
      </c>
      <c r="CB3" s="202" t="s">
        <v>2221</v>
      </c>
      <c r="CC3" s="202" t="s">
        <v>2220</v>
      </c>
      <c r="CD3" s="202" t="s">
        <v>2219</v>
      </c>
      <c r="CE3" s="202" t="s">
        <v>2218</v>
      </c>
      <c r="CF3" s="202" t="s">
        <v>2217</v>
      </c>
      <c r="CG3" s="202" t="s">
        <v>2216</v>
      </c>
      <c r="CH3" s="202" t="s">
        <v>2215</v>
      </c>
      <c r="CI3" s="202" t="s">
        <v>2214</v>
      </c>
      <c r="CJ3" s="202" t="s">
        <v>2213</v>
      </c>
      <c r="CK3" s="202" t="s">
        <v>2212</v>
      </c>
      <c r="CL3" s="202" t="s">
        <v>2211</v>
      </c>
      <c r="CM3" s="202" t="s">
        <v>2210</v>
      </c>
    </row>
    <row r="4" spans="1:91">
      <c r="A4" s="203"/>
      <c r="B4" s="202" t="s">
        <v>2209</v>
      </c>
      <c r="C4" s="202" t="s">
        <v>507</v>
      </c>
      <c r="D4" s="202" t="s">
        <v>2324</v>
      </c>
      <c r="E4" s="202" t="s">
        <v>2354</v>
      </c>
      <c r="F4" s="202" t="s">
        <v>2384</v>
      </c>
      <c r="G4" s="202" t="s">
        <v>2414</v>
      </c>
      <c r="H4" s="202" t="s">
        <v>2208</v>
      </c>
      <c r="I4" s="202" t="s">
        <v>2207</v>
      </c>
      <c r="J4" s="202" t="s">
        <v>2206</v>
      </c>
      <c r="K4" s="202" t="s">
        <v>2205</v>
      </c>
      <c r="L4" s="202" t="s">
        <v>2204</v>
      </c>
      <c r="M4" s="202" t="s">
        <v>2203</v>
      </c>
      <c r="N4" s="202" t="s">
        <v>2202</v>
      </c>
      <c r="O4" s="202" t="s">
        <v>2201</v>
      </c>
      <c r="P4" s="202" t="s">
        <v>2200</v>
      </c>
      <c r="Q4" s="202" t="s">
        <v>2199</v>
      </c>
      <c r="R4" s="202" t="s">
        <v>2198</v>
      </c>
      <c r="S4" s="202" t="s">
        <v>2197</v>
      </c>
      <c r="T4" s="202" t="s">
        <v>2196</v>
      </c>
      <c r="U4" s="202" t="s">
        <v>2195</v>
      </c>
      <c r="V4" s="202" t="s">
        <v>2194</v>
      </c>
      <c r="W4" s="202" t="s">
        <v>2193</v>
      </c>
      <c r="X4" s="202" t="s">
        <v>2192</v>
      </c>
      <c r="Y4" s="202" t="s">
        <v>2191</v>
      </c>
      <c r="Z4" s="202" t="s">
        <v>2190</v>
      </c>
      <c r="AA4" s="202" t="s">
        <v>2189</v>
      </c>
      <c r="AB4" s="202" t="s">
        <v>2188</v>
      </c>
      <c r="AC4" s="202" t="s">
        <v>2187</v>
      </c>
      <c r="AD4" s="202" t="s">
        <v>2186</v>
      </c>
      <c r="AE4" s="202" t="s">
        <v>2185</v>
      </c>
      <c r="AF4" s="202" t="s">
        <v>2184</v>
      </c>
      <c r="AG4" s="202" t="s">
        <v>2183</v>
      </c>
      <c r="AH4" s="202" t="s">
        <v>2182</v>
      </c>
      <c r="AI4" s="202" t="s">
        <v>2181</v>
      </c>
      <c r="AJ4" s="202" t="s">
        <v>2180</v>
      </c>
      <c r="AK4" s="202" t="s">
        <v>2179</v>
      </c>
      <c r="AL4" s="202" t="s">
        <v>2178</v>
      </c>
      <c r="AM4" s="202" t="s">
        <v>2177</v>
      </c>
      <c r="AN4" s="202" t="s">
        <v>2176</v>
      </c>
      <c r="AO4" s="202" t="s">
        <v>2175</v>
      </c>
      <c r="AP4" s="202" t="s">
        <v>2174</v>
      </c>
      <c r="AQ4" s="202" t="s">
        <v>2173</v>
      </c>
      <c r="AR4" s="202" t="s">
        <v>2172</v>
      </c>
      <c r="AS4" s="202" t="s">
        <v>2171</v>
      </c>
      <c r="AT4" s="202" t="s">
        <v>2170</v>
      </c>
      <c r="AU4" s="202" t="s">
        <v>2169</v>
      </c>
      <c r="AV4" s="202" t="s">
        <v>2168</v>
      </c>
      <c r="AW4" s="202" t="s">
        <v>2167</v>
      </c>
      <c r="AX4" s="202" t="s">
        <v>2166</v>
      </c>
      <c r="AY4" s="202" t="s">
        <v>2165</v>
      </c>
      <c r="AZ4" s="202" t="s">
        <v>2164</v>
      </c>
      <c r="BA4" s="202" t="s">
        <v>2163</v>
      </c>
      <c r="BB4" s="202" t="s">
        <v>2162</v>
      </c>
      <c r="BC4" s="202" t="s">
        <v>2161</v>
      </c>
      <c r="BD4" s="202" t="s">
        <v>2160</v>
      </c>
      <c r="BE4" s="202" t="s">
        <v>2159</v>
      </c>
      <c r="BF4" s="202" t="s">
        <v>2158</v>
      </c>
      <c r="BG4" s="202" t="s">
        <v>2157</v>
      </c>
      <c r="BH4" s="202" t="s">
        <v>2156</v>
      </c>
      <c r="BI4" s="202" t="s">
        <v>2155</v>
      </c>
      <c r="BJ4" s="202" t="s">
        <v>2154</v>
      </c>
      <c r="BK4" s="202" t="s">
        <v>2153</v>
      </c>
      <c r="BL4" s="202" t="s">
        <v>2152</v>
      </c>
      <c r="BM4" s="202" t="s">
        <v>2151</v>
      </c>
      <c r="BN4" s="202" t="s">
        <v>2150</v>
      </c>
      <c r="BO4" s="202" t="s">
        <v>2149</v>
      </c>
      <c r="BP4" s="202" t="s">
        <v>2148</v>
      </c>
      <c r="BQ4" s="202" t="s">
        <v>2147</v>
      </c>
      <c r="BR4" s="202" t="s">
        <v>2146</v>
      </c>
      <c r="BS4" s="202" t="s">
        <v>2145</v>
      </c>
      <c r="BT4" s="202" t="s">
        <v>2144</v>
      </c>
      <c r="BU4" s="202" t="s">
        <v>2143</v>
      </c>
      <c r="BV4" s="202" t="s">
        <v>2142</v>
      </c>
      <c r="BW4" s="202" t="s">
        <v>2141</v>
      </c>
      <c r="BX4" s="202" t="s">
        <v>2140</v>
      </c>
      <c r="BY4" s="202" t="s">
        <v>2139</v>
      </c>
      <c r="BZ4" s="202" t="s">
        <v>2138</v>
      </c>
      <c r="CA4" s="202" t="s">
        <v>2137</v>
      </c>
      <c r="CB4" s="202" t="s">
        <v>2136</v>
      </c>
      <c r="CC4" s="202" t="s">
        <v>2135</v>
      </c>
      <c r="CD4" s="202" t="s">
        <v>2134</v>
      </c>
      <c r="CE4" s="202" t="s">
        <v>2133</v>
      </c>
      <c r="CF4" s="202" t="s">
        <v>2132</v>
      </c>
      <c r="CG4" s="202" t="s">
        <v>2131</v>
      </c>
      <c r="CH4" s="202" t="s">
        <v>2130</v>
      </c>
      <c r="CI4" s="202" t="s">
        <v>2129</v>
      </c>
      <c r="CJ4" s="202" t="s">
        <v>2128</v>
      </c>
      <c r="CK4" s="202" t="s">
        <v>2127</v>
      </c>
      <c r="CL4" s="202" t="s">
        <v>2126</v>
      </c>
      <c r="CM4" s="202" t="s">
        <v>2125</v>
      </c>
    </row>
    <row r="5" spans="1:91">
      <c r="A5" s="203"/>
      <c r="B5" s="202" t="s">
        <v>2124</v>
      </c>
      <c r="C5" s="202" t="s">
        <v>421</v>
      </c>
      <c r="D5" s="202" t="s">
        <v>2325</v>
      </c>
      <c r="E5" s="202" t="s">
        <v>2355</v>
      </c>
      <c r="F5" s="202" t="s">
        <v>2385</v>
      </c>
      <c r="G5" s="202" t="s">
        <v>2415</v>
      </c>
      <c r="H5" s="202" t="s">
        <v>2123</v>
      </c>
      <c r="I5" s="202" t="s">
        <v>2122</v>
      </c>
      <c r="J5" s="202" t="s">
        <v>2121</v>
      </c>
      <c r="K5" s="202" t="s">
        <v>2120</v>
      </c>
      <c r="L5" s="202" t="s">
        <v>2119</v>
      </c>
      <c r="M5" s="202" t="s">
        <v>2118</v>
      </c>
      <c r="N5" s="202" t="s">
        <v>2117</v>
      </c>
      <c r="O5" s="202" t="s">
        <v>2116</v>
      </c>
      <c r="P5" s="202" t="s">
        <v>2115</v>
      </c>
      <c r="Q5" s="202" t="s">
        <v>2114</v>
      </c>
      <c r="R5" s="202" t="s">
        <v>2113</v>
      </c>
      <c r="S5" s="202" t="s">
        <v>2112</v>
      </c>
      <c r="T5" s="202" t="s">
        <v>2111</v>
      </c>
      <c r="U5" s="202" t="s">
        <v>2110</v>
      </c>
      <c r="V5" s="202" t="s">
        <v>2109</v>
      </c>
      <c r="W5" s="202" t="s">
        <v>2108</v>
      </c>
      <c r="X5" s="202" t="s">
        <v>2107</v>
      </c>
      <c r="Y5" s="202" t="s">
        <v>2106</v>
      </c>
      <c r="Z5" s="202" t="s">
        <v>2105</v>
      </c>
      <c r="AA5" s="202" t="s">
        <v>2104</v>
      </c>
      <c r="AB5" s="202" t="s">
        <v>2103</v>
      </c>
      <c r="AC5" s="202" t="s">
        <v>2102</v>
      </c>
      <c r="AD5" s="202" t="s">
        <v>2101</v>
      </c>
      <c r="AE5" s="202" t="s">
        <v>2100</v>
      </c>
      <c r="AF5" s="202" t="s">
        <v>2099</v>
      </c>
      <c r="AG5" s="202" t="s">
        <v>2098</v>
      </c>
      <c r="AH5" s="202" t="s">
        <v>2097</v>
      </c>
      <c r="AI5" s="202" t="s">
        <v>2096</v>
      </c>
      <c r="AJ5" s="202" t="s">
        <v>2095</v>
      </c>
      <c r="AK5" s="202" t="s">
        <v>2094</v>
      </c>
      <c r="AL5" s="202" t="s">
        <v>2093</v>
      </c>
      <c r="AM5" s="202" t="s">
        <v>2092</v>
      </c>
      <c r="AN5" s="202" t="s">
        <v>2091</v>
      </c>
      <c r="AO5" s="202" t="s">
        <v>2090</v>
      </c>
      <c r="AP5" s="202" t="s">
        <v>2089</v>
      </c>
      <c r="AQ5" s="202" t="s">
        <v>2088</v>
      </c>
      <c r="AR5" s="202" t="s">
        <v>2087</v>
      </c>
      <c r="AS5" s="202" t="s">
        <v>2086</v>
      </c>
      <c r="AT5" s="202" t="s">
        <v>2085</v>
      </c>
      <c r="AU5" s="202" t="s">
        <v>2084</v>
      </c>
      <c r="AV5" s="202" t="s">
        <v>2083</v>
      </c>
      <c r="AW5" s="202" t="s">
        <v>2082</v>
      </c>
      <c r="AX5" s="202" t="s">
        <v>2081</v>
      </c>
      <c r="AY5" s="202" t="s">
        <v>2080</v>
      </c>
      <c r="AZ5" s="202" t="s">
        <v>2079</v>
      </c>
      <c r="BA5" s="202" t="s">
        <v>2078</v>
      </c>
      <c r="BB5" s="202" t="s">
        <v>2077</v>
      </c>
      <c r="BC5" s="202" t="s">
        <v>2076</v>
      </c>
      <c r="BD5" s="202" t="s">
        <v>2075</v>
      </c>
      <c r="BE5" s="202" t="s">
        <v>2074</v>
      </c>
      <c r="BF5" s="202" t="s">
        <v>2073</v>
      </c>
      <c r="BG5" s="202" t="s">
        <v>2072</v>
      </c>
      <c r="BH5" s="202" t="s">
        <v>2071</v>
      </c>
      <c r="BI5" s="202" t="s">
        <v>2070</v>
      </c>
      <c r="BJ5" s="202" t="s">
        <v>2069</v>
      </c>
      <c r="BK5" s="202" t="s">
        <v>2068</v>
      </c>
      <c r="BL5" s="202" t="s">
        <v>2067</v>
      </c>
      <c r="BM5" s="202" t="s">
        <v>2066</v>
      </c>
      <c r="BN5" s="202" t="s">
        <v>2065</v>
      </c>
      <c r="BO5" s="202" t="s">
        <v>2064</v>
      </c>
      <c r="BP5" s="202" t="s">
        <v>2063</v>
      </c>
      <c r="BQ5" s="202" t="s">
        <v>2062</v>
      </c>
      <c r="BR5" s="202" t="s">
        <v>2061</v>
      </c>
      <c r="BS5" s="202" t="s">
        <v>2060</v>
      </c>
      <c r="BT5" s="202" t="s">
        <v>2059</v>
      </c>
      <c r="BU5" s="202" t="s">
        <v>2058</v>
      </c>
      <c r="BV5" s="202" t="s">
        <v>2057</v>
      </c>
      <c r="BW5" s="202" t="s">
        <v>2056</v>
      </c>
      <c r="BX5" s="202" t="s">
        <v>2055</v>
      </c>
      <c r="BY5" s="202" t="s">
        <v>2054</v>
      </c>
      <c r="BZ5" s="202" t="s">
        <v>2053</v>
      </c>
      <c r="CA5" s="202" t="s">
        <v>2052</v>
      </c>
      <c r="CB5" s="202" t="s">
        <v>2051</v>
      </c>
      <c r="CC5" s="202" t="s">
        <v>2050</v>
      </c>
      <c r="CD5" s="202" t="s">
        <v>2049</v>
      </c>
      <c r="CE5" s="202" t="s">
        <v>2048</v>
      </c>
      <c r="CF5" s="202" t="s">
        <v>2047</v>
      </c>
      <c r="CG5" s="202" t="s">
        <v>2046</v>
      </c>
      <c r="CH5" s="202" t="s">
        <v>2045</v>
      </c>
      <c r="CI5" s="202" t="s">
        <v>2044</v>
      </c>
      <c r="CJ5" s="202" t="s">
        <v>2043</v>
      </c>
      <c r="CK5" s="202" t="s">
        <v>2042</v>
      </c>
      <c r="CL5" s="202" t="s">
        <v>2041</v>
      </c>
      <c r="CM5" s="202" t="s">
        <v>2040</v>
      </c>
    </row>
    <row r="6" spans="1:91">
      <c r="A6" s="203"/>
      <c r="B6" s="202" t="s">
        <v>2039</v>
      </c>
      <c r="C6" s="202" t="s">
        <v>335</v>
      </c>
      <c r="D6" s="202" t="s">
        <v>2326</v>
      </c>
      <c r="E6" s="202" t="s">
        <v>2356</v>
      </c>
      <c r="F6" s="202" t="s">
        <v>2386</v>
      </c>
      <c r="G6" s="202" t="s">
        <v>2416</v>
      </c>
      <c r="H6" s="202" t="s">
        <v>2038</v>
      </c>
      <c r="I6" s="202" t="s">
        <v>2037</v>
      </c>
      <c r="J6" s="202" t="s">
        <v>2036</v>
      </c>
      <c r="K6" s="202" t="s">
        <v>2035</v>
      </c>
      <c r="L6" s="202" t="s">
        <v>2034</v>
      </c>
      <c r="M6" s="202" t="s">
        <v>2033</v>
      </c>
      <c r="N6" s="202" t="s">
        <v>2032</v>
      </c>
      <c r="O6" s="202" t="s">
        <v>2031</v>
      </c>
      <c r="P6" s="202" t="s">
        <v>2030</v>
      </c>
      <c r="Q6" s="202" t="s">
        <v>2029</v>
      </c>
      <c r="R6" s="202" t="s">
        <v>2028</v>
      </c>
      <c r="S6" s="202" t="s">
        <v>2027</v>
      </c>
      <c r="T6" s="202" t="s">
        <v>2026</v>
      </c>
      <c r="U6" s="202" t="s">
        <v>2025</v>
      </c>
      <c r="V6" s="202" t="s">
        <v>2024</v>
      </c>
      <c r="W6" s="202" t="s">
        <v>2023</v>
      </c>
      <c r="X6" s="202" t="s">
        <v>2022</v>
      </c>
      <c r="Y6" s="202" t="s">
        <v>2021</v>
      </c>
      <c r="Z6" s="202" t="s">
        <v>2020</v>
      </c>
      <c r="AA6" s="202" t="s">
        <v>2019</v>
      </c>
      <c r="AB6" s="202" t="s">
        <v>2018</v>
      </c>
      <c r="AC6" s="202" t="s">
        <v>2017</v>
      </c>
      <c r="AD6" s="202" t="s">
        <v>2016</v>
      </c>
      <c r="AE6" s="202" t="s">
        <v>2015</v>
      </c>
      <c r="AF6" s="202" t="s">
        <v>2014</v>
      </c>
      <c r="AG6" s="202" t="s">
        <v>2013</v>
      </c>
      <c r="AH6" s="202" t="s">
        <v>2012</v>
      </c>
      <c r="AI6" s="202" t="s">
        <v>2011</v>
      </c>
      <c r="AJ6" s="202" t="s">
        <v>2010</v>
      </c>
      <c r="AK6" s="202" t="s">
        <v>2009</v>
      </c>
      <c r="AL6" s="202" t="s">
        <v>2008</v>
      </c>
      <c r="AM6" s="202" t="s">
        <v>2007</v>
      </c>
      <c r="AN6" s="202" t="s">
        <v>2006</v>
      </c>
      <c r="AO6" s="202" t="s">
        <v>2005</v>
      </c>
      <c r="AP6" s="202" t="s">
        <v>2004</v>
      </c>
      <c r="AQ6" s="202" t="s">
        <v>2003</v>
      </c>
      <c r="AR6" s="202" t="s">
        <v>2002</v>
      </c>
      <c r="AS6" s="202" t="s">
        <v>2001</v>
      </c>
      <c r="AT6" s="202" t="s">
        <v>2000</v>
      </c>
      <c r="AU6" s="202" t="s">
        <v>1999</v>
      </c>
      <c r="AV6" s="202" t="s">
        <v>1998</v>
      </c>
      <c r="AW6" s="202" t="s">
        <v>1997</v>
      </c>
      <c r="AX6" s="202" t="s">
        <v>1996</v>
      </c>
      <c r="AY6" s="202" t="s">
        <v>1995</v>
      </c>
      <c r="AZ6" s="202" t="s">
        <v>1994</v>
      </c>
      <c r="BA6" s="202" t="s">
        <v>1993</v>
      </c>
      <c r="BB6" s="202" t="s">
        <v>1992</v>
      </c>
      <c r="BC6" s="202" t="s">
        <v>1991</v>
      </c>
      <c r="BD6" s="202" t="s">
        <v>1990</v>
      </c>
      <c r="BE6" s="202" t="s">
        <v>1989</v>
      </c>
      <c r="BF6" s="202" t="s">
        <v>1988</v>
      </c>
      <c r="BG6" s="202" t="s">
        <v>1987</v>
      </c>
      <c r="BH6" s="202" t="s">
        <v>1986</v>
      </c>
      <c r="BI6" s="202" t="s">
        <v>1985</v>
      </c>
      <c r="BJ6" s="202" t="s">
        <v>1984</v>
      </c>
      <c r="BK6" s="202" t="s">
        <v>1983</v>
      </c>
      <c r="BL6" s="202" t="s">
        <v>1982</v>
      </c>
      <c r="BM6" s="202" t="s">
        <v>1981</v>
      </c>
      <c r="BN6" s="202" t="s">
        <v>1980</v>
      </c>
      <c r="BO6" s="202" t="s">
        <v>1979</v>
      </c>
      <c r="BP6" s="202" t="s">
        <v>1978</v>
      </c>
      <c r="BQ6" s="202" t="s">
        <v>1977</v>
      </c>
      <c r="BR6" s="202" t="s">
        <v>1976</v>
      </c>
      <c r="BS6" s="202" t="s">
        <v>1975</v>
      </c>
      <c r="BT6" s="202" t="s">
        <v>1974</v>
      </c>
      <c r="BU6" s="202" t="s">
        <v>1973</v>
      </c>
      <c r="BV6" s="202" t="s">
        <v>1972</v>
      </c>
      <c r="BW6" s="202" t="s">
        <v>1971</v>
      </c>
      <c r="BX6" s="202" t="s">
        <v>1970</v>
      </c>
      <c r="BY6" s="202" t="s">
        <v>1969</v>
      </c>
      <c r="BZ6" s="202" t="s">
        <v>1968</v>
      </c>
      <c r="CA6" s="202" t="s">
        <v>1967</v>
      </c>
      <c r="CB6" s="202" t="s">
        <v>1966</v>
      </c>
      <c r="CC6" s="202" t="s">
        <v>1965</v>
      </c>
      <c r="CD6" s="202" t="s">
        <v>1964</v>
      </c>
      <c r="CE6" s="202" t="s">
        <v>1963</v>
      </c>
      <c r="CF6" s="202" t="s">
        <v>1962</v>
      </c>
      <c r="CG6" s="202" t="s">
        <v>1961</v>
      </c>
      <c r="CH6" s="202" t="s">
        <v>1960</v>
      </c>
      <c r="CI6" s="202" t="s">
        <v>1959</v>
      </c>
      <c r="CJ6" s="202" t="s">
        <v>1958</v>
      </c>
      <c r="CK6" s="202" t="s">
        <v>1957</v>
      </c>
      <c r="CL6" s="202" t="s">
        <v>1956</v>
      </c>
      <c r="CM6" s="202" t="s">
        <v>1955</v>
      </c>
    </row>
    <row r="7" spans="1:91">
      <c r="A7" s="203"/>
      <c r="B7" s="202" t="s">
        <v>1954</v>
      </c>
      <c r="C7" s="202" t="s">
        <v>249</v>
      </c>
      <c r="D7" s="202" t="s">
        <v>2327</v>
      </c>
      <c r="E7" s="202" t="s">
        <v>2357</v>
      </c>
      <c r="F7" s="202" t="s">
        <v>2387</v>
      </c>
      <c r="G7" s="202" t="s">
        <v>2417</v>
      </c>
      <c r="H7" s="202" t="s">
        <v>1953</v>
      </c>
      <c r="I7" s="202" t="s">
        <v>1952</v>
      </c>
      <c r="J7" s="202" t="s">
        <v>1951</v>
      </c>
      <c r="K7" s="202" t="s">
        <v>1950</v>
      </c>
      <c r="L7" s="202" t="s">
        <v>1949</v>
      </c>
      <c r="M7" s="202" t="s">
        <v>1948</v>
      </c>
      <c r="N7" s="202" t="s">
        <v>1947</v>
      </c>
      <c r="O7" s="202" t="s">
        <v>1946</v>
      </c>
      <c r="P7" s="202" t="s">
        <v>1945</v>
      </c>
      <c r="Q7" s="202" t="s">
        <v>1944</v>
      </c>
      <c r="R7" s="202" t="s">
        <v>1943</v>
      </c>
      <c r="S7" s="202" t="s">
        <v>1942</v>
      </c>
      <c r="T7" s="202" t="s">
        <v>1941</v>
      </c>
      <c r="U7" s="202" t="s">
        <v>1940</v>
      </c>
      <c r="V7" s="202" t="s">
        <v>1939</v>
      </c>
      <c r="W7" s="202" t="s">
        <v>1938</v>
      </c>
      <c r="X7" s="202" t="s">
        <v>1937</v>
      </c>
      <c r="Y7" s="202" t="s">
        <v>1936</v>
      </c>
      <c r="Z7" s="202" t="s">
        <v>1935</v>
      </c>
      <c r="AA7" s="202" t="s">
        <v>1934</v>
      </c>
      <c r="AB7" s="202" t="s">
        <v>1933</v>
      </c>
      <c r="AC7" s="202" t="s">
        <v>1932</v>
      </c>
      <c r="AD7" s="202" t="s">
        <v>1931</v>
      </c>
      <c r="AE7" s="202" t="s">
        <v>1930</v>
      </c>
      <c r="AF7" s="202" t="s">
        <v>1929</v>
      </c>
      <c r="AG7" s="202" t="s">
        <v>1928</v>
      </c>
      <c r="AH7" s="202" t="s">
        <v>1927</v>
      </c>
      <c r="AI7" s="202" t="s">
        <v>1926</v>
      </c>
      <c r="AJ7" s="202" t="s">
        <v>1925</v>
      </c>
      <c r="AK7" s="202" t="s">
        <v>1924</v>
      </c>
      <c r="AL7" s="202" t="s">
        <v>1923</v>
      </c>
      <c r="AM7" s="202" t="s">
        <v>1922</v>
      </c>
      <c r="AN7" s="202" t="s">
        <v>1921</v>
      </c>
      <c r="AO7" s="202" t="s">
        <v>1920</v>
      </c>
      <c r="AP7" s="202" t="s">
        <v>1919</v>
      </c>
      <c r="AQ7" s="202" t="s">
        <v>1918</v>
      </c>
      <c r="AR7" s="202" t="s">
        <v>1917</v>
      </c>
      <c r="AS7" s="202" t="s">
        <v>1916</v>
      </c>
      <c r="AT7" s="202" t="s">
        <v>1915</v>
      </c>
      <c r="AU7" s="202" t="s">
        <v>1914</v>
      </c>
      <c r="AV7" s="202" t="s">
        <v>1913</v>
      </c>
      <c r="AW7" s="202" t="s">
        <v>1912</v>
      </c>
      <c r="AX7" s="202" t="s">
        <v>1911</v>
      </c>
      <c r="AY7" s="202" t="s">
        <v>1910</v>
      </c>
      <c r="AZ7" s="202" t="s">
        <v>1909</v>
      </c>
      <c r="BA7" s="202" t="s">
        <v>1908</v>
      </c>
      <c r="BB7" s="202" t="s">
        <v>1907</v>
      </c>
      <c r="BC7" s="202" t="s">
        <v>1906</v>
      </c>
      <c r="BD7" s="202" t="s">
        <v>1905</v>
      </c>
      <c r="BE7" s="202" t="s">
        <v>1904</v>
      </c>
      <c r="BF7" s="202" t="s">
        <v>1903</v>
      </c>
      <c r="BG7" s="202" t="s">
        <v>1902</v>
      </c>
      <c r="BH7" s="202" t="s">
        <v>1901</v>
      </c>
      <c r="BI7" s="202" t="s">
        <v>1900</v>
      </c>
      <c r="BJ7" s="202" t="s">
        <v>1899</v>
      </c>
      <c r="BK7" s="202" t="s">
        <v>1898</v>
      </c>
      <c r="BL7" s="202" t="s">
        <v>1897</v>
      </c>
      <c r="BM7" s="202" t="s">
        <v>1896</v>
      </c>
      <c r="BN7" s="202" t="s">
        <v>1895</v>
      </c>
      <c r="BO7" s="202" t="s">
        <v>1894</v>
      </c>
      <c r="BP7" s="202" t="s">
        <v>1893</v>
      </c>
      <c r="BQ7" s="202" t="s">
        <v>1892</v>
      </c>
      <c r="BR7" s="202" t="s">
        <v>1891</v>
      </c>
      <c r="BS7" s="202" t="s">
        <v>1890</v>
      </c>
      <c r="BT7" s="202" t="s">
        <v>1889</v>
      </c>
      <c r="BU7" s="202" t="s">
        <v>1888</v>
      </c>
      <c r="BV7" s="202" t="s">
        <v>1887</v>
      </c>
      <c r="BW7" s="202" t="s">
        <v>1886</v>
      </c>
      <c r="BX7" s="202" t="s">
        <v>1885</v>
      </c>
      <c r="BY7" s="202" t="s">
        <v>1884</v>
      </c>
      <c r="BZ7" s="202" t="s">
        <v>1883</v>
      </c>
      <c r="CA7" s="202" t="s">
        <v>1882</v>
      </c>
      <c r="CB7" s="202" t="s">
        <v>1881</v>
      </c>
      <c r="CC7" s="202" t="s">
        <v>1880</v>
      </c>
      <c r="CD7" s="202" t="s">
        <v>1879</v>
      </c>
      <c r="CE7" s="202" t="s">
        <v>1878</v>
      </c>
      <c r="CF7" s="202" t="s">
        <v>1877</v>
      </c>
      <c r="CG7" s="202" t="s">
        <v>1876</v>
      </c>
      <c r="CH7" s="202" t="s">
        <v>1875</v>
      </c>
      <c r="CI7" s="202" t="s">
        <v>1874</v>
      </c>
      <c r="CJ7" s="202" t="s">
        <v>1873</v>
      </c>
      <c r="CK7" s="202" t="s">
        <v>1872</v>
      </c>
      <c r="CL7" s="202" t="s">
        <v>1871</v>
      </c>
      <c r="CM7" s="202" t="s">
        <v>1870</v>
      </c>
    </row>
    <row r="8" spans="1:91">
      <c r="A8" s="203"/>
      <c r="B8" s="202" t="s">
        <v>1869</v>
      </c>
      <c r="C8" s="202" t="s">
        <v>2298</v>
      </c>
      <c r="D8" s="202" t="s">
        <v>2328</v>
      </c>
      <c r="E8" s="202" t="s">
        <v>2358</v>
      </c>
      <c r="F8" s="202" t="s">
        <v>2388</v>
      </c>
      <c r="G8" s="202" t="s">
        <v>2418</v>
      </c>
      <c r="H8" s="202" t="s">
        <v>1868</v>
      </c>
      <c r="I8" s="202" t="s">
        <v>1867</v>
      </c>
      <c r="J8" s="202" t="s">
        <v>1866</v>
      </c>
      <c r="K8" s="202" t="s">
        <v>1865</v>
      </c>
      <c r="L8" s="202" t="s">
        <v>1864</v>
      </c>
      <c r="M8" s="202" t="s">
        <v>1863</v>
      </c>
      <c r="N8" s="202" t="s">
        <v>1862</v>
      </c>
      <c r="O8" s="202" t="s">
        <v>1861</v>
      </c>
      <c r="P8" s="202" t="s">
        <v>1860</v>
      </c>
      <c r="Q8" s="202" t="s">
        <v>1859</v>
      </c>
      <c r="R8" s="202" t="s">
        <v>1858</v>
      </c>
      <c r="S8" s="202" t="s">
        <v>1857</v>
      </c>
      <c r="T8" s="202" t="s">
        <v>1856</v>
      </c>
      <c r="U8" s="202" t="s">
        <v>1855</v>
      </c>
      <c r="V8" s="202" t="s">
        <v>1854</v>
      </c>
      <c r="W8" s="202" t="s">
        <v>1853</v>
      </c>
      <c r="X8" s="202" t="s">
        <v>1852</v>
      </c>
      <c r="Y8" s="202" t="s">
        <v>1851</v>
      </c>
      <c r="Z8" s="202" t="s">
        <v>1850</v>
      </c>
      <c r="AA8" s="202" t="s">
        <v>1849</v>
      </c>
      <c r="AB8" s="202" t="s">
        <v>1848</v>
      </c>
      <c r="AC8" s="202" t="s">
        <v>1847</v>
      </c>
      <c r="AD8" s="202" t="s">
        <v>1846</v>
      </c>
      <c r="AE8" s="202" t="s">
        <v>1845</v>
      </c>
      <c r="AF8" s="202" t="s">
        <v>1844</v>
      </c>
      <c r="AG8" s="202" t="s">
        <v>1843</v>
      </c>
      <c r="AH8" s="202" t="s">
        <v>1842</v>
      </c>
      <c r="AI8" s="202" t="s">
        <v>1841</v>
      </c>
      <c r="AJ8" s="202" t="s">
        <v>1840</v>
      </c>
      <c r="AK8" s="202" t="s">
        <v>1839</v>
      </c>
      <c r="AL8" s="202" t="s">
        <v>1838</v>
      </c>
      <c r="AM8" s="202" t="s">
        <v>1837</v>
      </c>
      <c r="AN8" s="202" t="s">
        <v>1836</v>
      </c>
      <c r="AO8" s="202" t="s">
        <v>1835</v>
      </c>
      <c r="AP8" s="202" t="s">
        <v>1834</v>
      </c>
      <c r="AQ8" s="202" t="s">
        <v>1833</v>
      </c>
      <c r="AR8" s="202" t="s">
        <v>1832</v>
      </c>
      <c r="AS8" s="202" t="s">
        <v>1831</v>
      </c>
      <c r="AT8" s="202" t="s">
        <v>1830</v>
      </c>
      <c r="AU8" s="202" t="s">
        <v>1829</v>
      </c>
      <c r="AV8" s="202" t="s">
        <v>1828</v>
      </c>
      <c r="AW8" s="202" t="s">
        <v>1827</v>
      </c>
      <c r="AX8" s="202" t="s">
        <v>1826</v>
      </c>
      <c r="AY8" s="202" t="s">
        <v>1825</v>
      </c>
      <c r="AZ8" s="202" t="s">
        <v>1824</v>
      </c>
      <c r="BA8" s="202" t="s">
        <v>1823</v>
      </c>
      <c r="BB8" s="202" t="s">
        <v>1822</v>
      </c>
      <c r="BC8" s="202" t="s">
        <v>1821</v>
      </c>
      <c r="BD8" s="202" t="s">
        <v>1820</v>
      </c>
      <c r="BE8" s="202" t="s">
        <v>1819</v>
      </c>
      <c r="BF8" s="202" t="s">
        <v>1818</v>
      </c>
      <c r="BG8" s="202" t="s">
        <v>1817</v>
      </c>
      <c r="BH8" s="202" t="s">
        <v>1816</v>
      </c>
      <c r="BI8" s="202" t="s">
        <v>1815</v>
      </c>
      <c r="BJ8" s="202" t="s">
        <v>1814</v>
      </c>
      <c r="BK8" s="202" t="s">
        <v>1813</v>
      </c>
      <c r="BL8" s="202" t="s">
        <v>1812</v>
      </c>
      <c r="BM8" s="202" t="s">
        <v>1811</v>
      </c>
      <c r="BN8" s="202" t="s">
        <v>1810</v>
      </c>
      <c r="BO8" s="202" t="s">
        <v>1809</v>
      </c>
      <c r="BP8" s="202" t="s">
        <v>1808</v>
      </c>
      <c r="BQ8" s="202" t="s">
        <v>1807</v>
      </c>
      <c r="BR8" s="202" t="s">
        <v>1806</v>
      </c>
      <c r="BS8" s="202" t="s">
        <v>1805</v>
      </c>
      <c r="BT8" s="202" t="s">
        <v>1804</v>
      </c>
      <c r="BU8" s="202" t="s">
        <v>1803</v>
      </c>
      <c r="BV8" s="202" t="s">
        <v>1802</v>
      </c>
      <c r="BW8" s="202" t="s">
        <v>1801</v>
      </c>
      <c r="BX8" s="202" t="s">
        <v>1800</v>
      </c>
      <c r="BY8" s="202" t="s">
        <v>1799</v>
      </c>
      <c r="BZ8" s="202" t="s">
        <v>1798</v>
      </c>
      <c r="CA8" s="202" t="s">
        <v>1797</v>
      </c>
      <c r="CB8" s="202" t="s">
        <v>1796</v>
      </c>
      <c r="CC8" s="202" t="s">
        <v>1795</v>
      </c>
      <c r="CD8" s="202" t="s">
        <v>1794</v>
      </c>
      <c r="CE8" s="202" t="s">
        <v>1793</v>
      </c>
      <c r="CF8" s="202" t="s">
        <v>1792</v>
      </c>
      <c r="CG8" s="202" t="s">
        <v>1791</v>
      </c>
      <c r="CH8" s="202" t="s">
        <v>1790</v>
      </c>
      <c r="CI8" s="202" t="s">
        <v>1789</v>
      </c>
      <c r="CJ8" s="202" t="s">
        <v>1788</v>
      </c>
      <c r="CK8" s="202" t="s">
        <v>1787</v>
      </c>
      <c r="CL8" s="202" t="s">
        <v>1786</v>
      </c>
      <c r="CM8" s="202" t="s">
        <v>1785</v>
      </c>
    </row>
    <row r="9" spans="1:91">
      <c r="A9" s="203"/>
      <c r="B9" s="202" t="s">
        <v>1784</v>
      </c>
      <c r="C9" s="202" t="s">
        <v>2299</v>
      </c>
      <c r="D9" s="202" t="s">
        <v>2329</v>
      </c>
      <c r="E9" s="202" t="s">
        <v>2359</v>
      </c>
      <c r="F9" s="202" t="s">
        <v>2389</v>
      </c>
      <c r="G9" s="202" t="s">
        <v>2419</v>
      </c>
      <c r="H9" s="202" t="s">
        <v>1783</v>
      </c>
      <c r="I9" s="202" t="s">
        <v>1782</v>
      </c>
      <c r="J9" s="202" t="s">
        <v>1781</v>
      </c>
      <c r="K9" s="202" t="s">
        <v>1780</v>
      </c>
      <c r="L9" s="202" t="s">
        <v>1779</v>
      </c>
      <c r="M9" s="202" t="s">
        <v>1778</v>
      </c>
      <c r="N9" s="202" t="s">
        <v>1777</v>
      </c>
      <c r="O9" s="202" t="s">
        <v>1776</v>
      </c>
      <c r="P9" s="202" t="s">
        <v>1775</v>
      </c>
      <c r="Q9" s="202" t="s">
        <v>1774</v>
      </c>
      <c r="R9" s="202" t="s">
        <v>1773</v>
      </c>
      <c r="S9" s="202" t="s">
        <v>1772</v>
      </c>
      <c r="T9" s="202" t="s">
        <v>1771</v>
      </c>
      <c r="U9" s="202" t="s">
        <v>1770</v>
      </c>
      <c r="V9" s="202" t="s">
        <v>1769</v>
      </c>
      <c r="W9" s="202" t="s">
        <v>1768</v>
      </c>
      <c r="X9" s="202" t="s">
        <v>1767</v>
      </c>
      <c r="Y9" s="202" t="s">
        <v>1766</v>
      </c>
      <c r="Z9" s="202" t="s">
        <v>1765</v>
      </c>
      <c r="AA9" s="202" t="s">
        <v>1764</v>
      </c>
      <c r="AB9" s="202" t="s">
        <v>1763</v>
      </c>
      <c r="AC9" s="202" t="s">
        <v>1762</v>
      </c>
      <c r="AD9" s="202" t="s">
        <v>1761</v>
      </c>
      <c r="AE9" s="202" t="s">
        <v>1760</v>
      </c>
      <c r="AF9" s="202" t="s">
        <v>1759</v>
      </c>
      <c r="AG9" s="202" t="s">
        <v>1758</v>
      </c>
      <c r="AH9" s="202" t="s">
        <v>1757</v>
      </c>
      <c r="AI9" s="202" t="s">
        <v>1756</v>
      </c>
      <c r="AJ9" s="202" t="s">
        <v>1755</v>
      </c>
      <c r="AK9" s="202" t="s">
        <v>1754</v>
      </c>
      <c r="AL9" s="202" t="s">
        <v>1753</v>
      </c>
      <c r="AM9" s="202" t="s">
        <v>1752</v>
      </c>
      <c r="AN9" s="202" t="s">
        <v>1751</v>
      </c>
      <c r="AO9" s="202" t="s">
        <v>1750</v>
      </c>
      <c r="AP9" s="202" t="s">
        <v>1749</v>
      </c>
      <c r="AQ9" s="202" t="s">
        <v>1748</v>
      </c>
      <c r="AR9" s="202" t="s">
        <v>1747</v>
      </c>
      <c r="AS9" s="202" t="s">
        <v>1746</v>
      </c>
      <c r="AT9" s="202" t="s">
        <v>1745</v>
      </c>
      <c r="AU9" s="202" t="s">
        <v>1744</v>
      </c>
      <c r="AV9" s="202" t="s">
        <v>1743</v>
      </c>
      <c r="AW9" s="202" t="s">
        <v>1742</v>
      </c>
      <c r="AX9" s="202" t="s">
        <v>1741</v>
      </c>
      <c r="AY9" s="202" t="s">
        <v>1740</v>
      </c>
      <c r="AZ9" s="202" t="s">
        <v>1739</v>
      </c>
      <c r="BA9" s="202" t="s">
        <v>1738</v>
      </c>
      <c r="BB9" s="202" t="s">
        <v>1737</v>
      </c>
      <c r="BC9" s="202" t="s">
        <v>1736</v>
      </c>
      <c r="BD9" s="202" t="s">
        <v>1735</v>
      </c>
      <c r="BE9" s="202" t="s">
        <v>1734</v>
      </c>
      <c r="BF9" s="202" t="s">
        <v>1733</v>
      </c>
      <c r="BG9" s="202" t="s">
        <v>1732</v>
      </c>
      <c r="BH9" s="202" t="s">
        <v>1731</v>
      </c>
      <c r="BI9" s="202" t="s">
        <v>1730</v>
      </c>
      <c r="BJ9" s="202" t="s">
        <v>1729</v>
      </c>
      <c r="BK9" s="202" t="s">
        <v>1728</v>
      </c>
      <c r="BL9" s="202" t="s">
        <v>1727</v>
      </c>
      <c r="BM9" s="202" t="s">
        <v>1726</v>
      </c>
      <c r="BN9" s="202" t="s">
        <v>1725</v>
      </c>
      <c r="BO9" s="202" t="s">
        <v>1724</v>
      </c>
      <c r="BP9" s="202" t="s">
        <v>1723</v>
      </c>
      <c r="BQ9" s="202" t="s">
        <v>1722</v>
      </c>
      <c r="BR9" s="202" t="s">
        <v>1721</v>
      </c>
      <c r="BS9" s="202" t="s">
        <v>1720</v>
      </c>
      <c r="BT9" s="202" t="s">
        <v>1719</v>
      </c>
      <c r="BU9" s="202" t="s">
        <v>1718</v>
      </c>
      <c r="BV9" s="202" t="s">
        <v>1717</v>
      </c>
      <c r="BW9" s="202" t="s">
        <v>1716</v>
      </c>
      <c r="BX9" s="202" t="s">
        <v>1715</v>
      </c>
      <c r="BY9" s="202" t="s">
        <v>1714</v>
      </c>
      <c r="BZ9" s="202" t="s">
        <v>1713</v>
      </c>
      <c r="CA9" s="202" t="s">
        <v>1712</v>
      </c>
      <c r="CB9" s="202" t="s">
        <v>1711</v>
      </c>
      <c r="CC9" s="202" t="s">
        <v>1710</v>
      </c>
      <c r="CD9" s="202" t="s">
        <v>1709</v>
      </c>
      <c r="CE9" s="202" t="s">
        <v>1708</v>
      </c>
      <c r="CF9" s="202" t="s">
        <v>1707</v>
      </c>
      <c r="CG9" s="202" t="s">
        <v>1706</v>
      </c>
      <c r="CH9" s="202" t="s">
        <v>1705</v>
      </c>
      <c r="CI9" s="202" t="s">
        <v>1704</v>
      </c>
      <c r="CJ9" s="202" t="s">
        <v>1703</v>
      </c>
      <c r="CK9" s="202" t="s">
        <v>1702</v>
      </c>
      <c r="CL9" s="202" t="s">
        <v>1701</v>
      </c>
      <c r="CM9" s="202" t="s">
        <v>1700</v>
      </c>
    </row>
    <row r="10" spans="1:91">
      <c r="A10" s="203"/>
      <c r="B10" s="202" t="s">
        <v>1699</v>
      </c>
      <c r="C10" s="202" t="s">
        <v>2300</v>
      </c>
      <c r="D10" s="202" t="s">
        <v>2330</v>
      </c>
      <c r="E10" s="202" t="s">
        <v>2360</v>
      </c>
      <c r="F10" s="202" t="s">
        <v>2390</v>
      </c>
      <c r="G10" s="202" t="s">
        <v>2420</v>
      </c>
      <c r="H10" s="202" t="s">
        <v>1698</v>
      </c>
      <c r="I10" s="202" t="s">
        <v>1697</v>
      </c>
      <c r="J10" s="202" t="s">
        <v>1696</v>
      </c>
      <c r="K10" s="202" t="s">
        <v>1695</v>
      </c>
      <c r="L10" s="202" t="s">
        <v>1694</v>
      </c>
      <c r="M10" s="202" t="s">
        <v>1693</v>
      </c>
      <c r="N10" s="202" t="s">
        <v>1692</v>
      </c>
      <c r="O10" s="202" t="s">
        <v>1691</v>
      </c>
      <c r="P10" s="202" t="s">
        <v>1690</v>
      </c>
      <c r="Q10" s="202" t="s">
        <v>1689</v>
      </c>
      <c r="R10" s="202" t="s">
        <v>1688</v>
      </c>
      <c r="S10" s="202" t="s">
        <v>1687</v>
      </c>
      <c r="T10" s="202" t="s">
        <v>1686</v>
      </c>
      <c r="U10" s="202" t="s">
        <v>1685</v>
      </c>
      <c r="V10" s="202" t="s">
        <v>1684</v>
      </c>
      <c r="W10" s="202" t="s">
        <v>1683</v>
      </c>
      <c r="X10" s="202" t="s">
        <v>1682</v>
      </c>
      <c r="Y10" s="202" t="s">
        <v>1681</v>
      </c>
      <c r="Z10" s="202" t="s">
        <v>1680</v>
      </c>
      <c r="AA10" s="202" t="s">
        <v>1679</v>
      </c>
      <c r="AB10" s="202" t="s">
        <v>1678</v>
      </c>
      <c r="AC10" s="202" t="s">
        <v>1677</v>
      </c>
      <c r="AD10" s="202" t="s">
        <v>1676</v>
      </c>
      <c r="AE10" s="202" t="s">
        <v>1675</v>
      </c>
      <c r="AF10" s="202" t="s">
        <v>1674</v>
      </c>
      <c r="AG10" s="202" t="s">
        <v>1673</v>
      </c>
      <c r="AH10" s="202" t="s">
        <v>1672</v>
      </c>
      <c r="AI10" s="202" t="s">
        <v>1671</v>
      </c>
      <c r="AJ10" s="202" t="s">
        <v>1670</v>
      </c>
      <c r="AK10" s="202" t="s">
        <v>1669</v>
      </c>
      <c r="AL10" s="202" t="s">
        <v>1668</v>
      </c>
      <c r="AM10" s="202" t="s">
        <v>1667</v>
      </c>
      <c r="AN10" s="202" t="s">
        <v>1666</v>
      </c>
      <c r="AO10" s="202" t="s">
        <v>1665</v>
      </c>
      <c r="AP10" s="202" t="s">
        <v>1664</v>
      </c>
      <c r="AQ10" s="202" t="s">
        <v>1663</v>
      </c>
      <c r="AR10" s="202" t="s">
        <v>1662</v>
      </c>
      <c r="AS10" s="202" t="s">
        <v>1661</v>
      </c>
      <c r="AT10" s="202" t="s">
        <v>1660</v>
      </c>
      <c r="AU10" s="202" t="s">
        <v>1659</v>
      </c>
      <c r="AV10" s="202" t="s">
        <v>1658</v>
      </c>
      <c r="AW10" s="202" t="s">
        <v>1657</v>
      </c>
      <c r="AX10" s="202" t="s">
        <v>1656</v>
      </c>
      <c r="AY10" s="202" t="s">
        <v>1655</v>
      </c>
      <c r="AZ10" s="202" t="s">
        <v>1654</v>
      </c>
      <c r="BA10" s="202" t="s">
        <v>1653</v>
      </c>
      <c r="BB10" s="202" t="s">
        <v>1652</v>
      </c>
      <c r="BC10" s="202" t="s">
        <v>1651</v>
      </c>
      <c r="BD10" s="202" t="s">
        <v>1650</v>
      </c>
      <c r="BE10" s="202" t="s">
        <v>1649</v>
      </c>
      <c r="BF10" s="202" t="s">
        <v>1648</v>
      </c>
      <c r="BG10" s="202" t="s">
        <v>1647</v>
      </c>
      <c r="BH10" s="202" t="s">
        <v>1646</v>
      </c>
      <c r="BI10" s="202" t="s">
        <v>1645</v>
      </c>
      <c r="BJ10" s="202" t="s">
        <v>1644</v>
      </c>
      <c r="BK10" s="202" t="s">
        <v>1643</v>
      </c>
      <c r="BL10" s="202" t="s">
        <v>1642</v>
      </c>
      <c r="BM10" s="202" t="s">
        <v>1641</v>
      </c>
      <c r="BN10" s="202" t="s">
        <v>1640</v>
      </c>
      <c r="BO10" s="202" t="s">
        <v>1639</v>
      </c>
      <c r="BP10" s="202" t="s">
        <v>1638</v>
      </c>
      <c r="BQ10" s="202" t="s">
        <v>1637</v>
      </c>
      <c r="BR10" s="202" t="s">
        <v>1636</v>
      </c>
      <c r="BS10" s="202" t="s">
        <v>1635</v>
      </c>
      <c r="BT10" s="202" t="s">
        <v>1634</v>
      </c>
      <c r="BU10" s="202" t="s">
        <v>1633</v>
      </c>
      <c r="BV10" s="202" t="s">
        <v>1632</v>
      </c>
      <c r="BW10" s="202" t="s">
        <v>1631</v>
      </c>
      <c r="BX10" s="202" t="s">
        <v>1630</v>
      </c>
      <c r="BY10" s="202" t="s">
        <v>1629</v>
      </c>
      <c r="BZ10" s="202" t="s">
        <v>1628</v>
      </c>
      <c r="CA10" s="202" t="s">
        <v>1627</v>
      </c>
      <c r="CB10" s="202" t="s">
        <v>1626</v>
      </c>
      <c r="CC10" s="202" t="s">
        <v>1625</v>
      </c>
      <c r="CD10" s="202" t="s">
        <v>1624</v>
      </c>
      <c r="CE10" s="202" t="s">
        <v>1623</v>
      </c>
      <c r="CF10" s="202" t="s">
        <v>1622</v>
      </c>
      <c r="CG10" s="202" t="s">
        <v>1621</v>
      </c>
      <c r="CH10" s="202" t="s">
        <v>1620</v>
      </c>
      <c r="CI10" s="202" t="s">
        <v>1619</v>
      </c>
      <c r="CJ10" s="202" t="s">
        <v>1618</v>
      </c>
      <c r="CK10" s="202" t="s">
        <v>1617</v>
      </c>
      <c r="CL10" s="202" t="s">
        <v>1616</v>
      </c>
      <c r="CM10" s="202" t="s">
        <v>1615</v>
      </c>
    </row>
    <row r="11" spans="1:91">
      <c r="A11" s="203"/>
      <c r="B11" s="202" t="s">
        <v>1614</v>
      </c>
      <c r="C11" s="202" t="s">
        <v>2301</v>
      </c>
      <c r="D11" s="202" t="s">
        <v>2331</v>
      </c>
      <c r="E11" s="202" t="s">
        <v>2361</v>
      </c>
      <c r="F11" s="202" t="s">
        <v>2391</v>
      </c>
      <c r="G11" s="202" t="s">
        <v>2421</v>
      </c>
      <c r="H11" s="202" t="s">
        <v>1613</v>
      </c>
      <c r="I11" s="202" t="s">
        <v>1612</v>
      </c>
      <c r="J11" s="202" t="s">
        <v>1611</v>
      </c>
      <c r="K11" s="202" t="s">
        <v>1610</v>
      </c>
      <c r="L11" s="202" t="s">
        <v>1609</v>
      </c>
      <c r="M11" s="202" t="s">
        <v>1608</v>
      </c>
      <c r="N11" s="202" t="s">
        <v>1607</v>
      </c>
      <c r="O11" s="202" t="s">
        <v>1606</v>
      </c>
      <c r="P11" s="202" t="s">
        <v>1605</v>
      </c>
      <c r="Q11" s="202" t="s">
        <v>1604</v>
      </c>
      <c r="R11" s="202" t="s">
        <v>1603</v>
      </c>
      <c r="S11" s="202" t="s">
        <v>1602</v>
      </c>
      <c r="T11" s="202" t="s">
        <v>1601</v>
      </c>
      <c r="U11" s="202" t="s">
        <v>1600</v>
      </c>
      <c r="V11" s="202" t="s">
        <v>1599</v>
      </c>
      <c r="W11" s="202" t="s">
        <v>1598</v>
      </c>
      <c r="X11" s="202" t="s">
        <v>1597</v>
      </c>
      <c r="Y11" s="202" t="s">
        <v>1596</v>
      </c>
      <c r="Z11" s="202" t="s">
        <v>1595</v>
      </c>
      <c r="AA11" s="202" t="s">
        <v>1594</v>
      </c>
      <c r="AB11" s="202" t="s">
        <v>1593</v>
      </c>
      <c r="AC11" s="202" t="s">
        <v>1592</v>
      </c>
      <c r="AD11" s="202" t="s">
        <v>1591</v>
      </c>
      <c r="AE11" s="202" t="s">
        <v>1590</v>
      </c>
      <c r="AF11" s="202" t="s">
        <v>1589</v>
      </c>
      <c r="AG11" s="202" t="s">
        <v>1588</v>
      </c>
      <c r="AH11" s="202" t="s">
        <v>1587</v>
      </c>
      <c r="AI11" s="202" t="s">
        <v>1586</v>
      </c>
      <c r="AJ11" s="202" t="s">
        <v>1585</v>
      </c>
      <c r="AK11" s="202" t="s">
        <v>1584</v>
      </c>
      <c r="AL11" s="202" t="s">
        <v>1583</v>
      </c>
      <c r="AM11" s="202" t="s">
        <v>1582</v>
      </c>
      <c r="AN11" s="202" t="s">
        <v>1581</v>
      </c>
      <c r="AO11" s="202" t="s">
        <v>1580</v>
      </c>
      <c r="AP11" s="202" t="s">
        <v>1579</v>
      </c>
      <c r="AQ11" s="202" t="s">
        <v>1578</v>
      </c>
      <c r="AR11" s="202" t="s">
        <v>1577</v>
      </c>
      <c r="AS11" s="202" t="s">
        <v>1576</v>
      </c>
      <c r="AT11" s="202" t="s">
        <v>1575</v>
      </c>
      <c r="AU11" s="202" t="s">
        <v>1574</v>
      </c>
      <c r="AV11" s="202" t="s">
        <v>1573</v>
      </c>
      <c r="AW11" s="202" t="s">
        <v>1572</v>
      </c>
      <c r="AX11" s="202" t="s">
        <v>1571</v>
      </c>
      <c r="AY11" s="202" t="s">
        <v>1570</v>
      </c>
      <c r="AZ11" s="202" t="s">
        <v>1569</v>
      </c>
      <c r="BA11" s="202" t="s">
        <v>1568</v>
      </c>
      <c r="BB11" s="202" t="s">
        <v>1567</v>
      </c>
      <c r="BC11" s="202" t="s">
        <v>1566</v>
      </c>
      <c r="BD11" s="202" t="s">
        <v>1565</v>
      </c>
      <c r="BE11" s="202" t="s">
        <v>1564</v>
      </c>
      <c r="BF11" s="202" t="s">
        <v>1563</v>
      </c>
      <c r="BG11" s="202" t="s">
        <v>1562</v>
      </c>
      <c r="BH11" s="202" t="s">
        <v>1561</v>
      </c>
      <c r="BI11" s="202" t="s">
        <v>1560</v>
      </c>
      <c r="BJ11" s="202" t="s">
        <v>1559</v>
      </c>
      <c r="BK11" s="202" t="s">
        <v>1558</v>
      </c>
      <c r="BL11" s="202" t="s">
        <v>1557</v>
      </c>
      <c r="BM11" s="202" t="s">
        <v>1556</v>
      </c>
      <c r="BN11" s="202" t="s">
        <v>1555</v>
      </c>
      <c r="BO11" s="202" t="s">
        <v>1554</v>
      </c>
      <c r="BP11" s="202" t="s">
        <v>1553</v>
      </c>
      <c r="BQ11" s="202" t="s">
        <v>1552</v>
      </c>
      <c r="BR11" s="202" t="s">
        <v>1551</v>
      </c>
      <c r="BS11" s="202" t="s">
        <v>1550</v>
      </c>
      <c r="BT11" s="202" t="s">
        <v>1549</v>
      </c>
      <c r="BU11" s="202" t="s">
        <v>1548</v>
      </c>
      <c r="BV11" s="202" t="s">
        <v>1547</v>
      </c>
      <c r="BW11" s="202" t="s">
        <v>1546</v>
      </c>
      <c r="BX11" s="202" t="s">
        <v>1545</v>
      </c>
      <c r="BY11" s="202" t="s">
        <v>1544</v>
      </c>
      <c r="BZ11" s="202" t="s">
        <v>1543</v>
      </c>
      <c r="CA11" s="202" t="s">
        <v>1542</v>
      </c>
      <c r="CB11" s="202" t="s">
        <v>1541</v>
      </c>
      <c r="CC11" s="202" t="s">
        <v>1540</v>
      </c>
      <c r="CD11" s="202" t="s">
        <v>1539</v>
      </c>
      <c r="CE11" s="202" t="s">
        <v>1538</v>
      </c>
      <c r="CF11" s="202" t="s">
        <v>1537</v>
      </c>
      <c r="CG11" s="202" t="s">
        <v>1536</v>
      </c>
      <c r="CH11" s="202" t="s">
        <v>1535</v>
      </c>
      <c r="CI11" s="202" t="s">
        <v>1534</v>
      </c>
      <c r="CJ11" s="202" t="s">
        <v>1533</v>
      </c>
      <c r="CK11" s="202" t="s">
        <v>1532</v>
      </c>
      <c r="CL11" s="202" t="s">
        <v>1531</v>
      </c>
      <c r="CM11" s="202" t="s">
        <v>1530</v>
      </c>
    </row>
    <row r="12" spans="1:91">
      <c r="A12" s="203"/>
      <c r="B12" s="202" t="s">
        <v>1529</v>
      </c>
      <c r="C12" s="202" t="s">
        <v>2302</v>
      </c>
      <c r="D12" s="202" t="s">
        <v>2332</v>
      </c>
      <c r="E12" s="202" t="s">
        <v>2362</v>
      </c>
      <c r="F12" s="202" t="s">
        <v>2392</v>
      </c>
      <c r="G12" s="202" t="s">
        <v>2422</v>
      </c>
      <c r="H12" s="202" t="s">
        <v>1528</v>
      </c>
      <c r="I12" s="202" t="s">
        <v>1527</v>
      </c>
      <c r="J12" s="202" t="s">
        <v>1526</v>
      </c>
      <c r="K12" s="202" t="s">
        <v>1525</v>
      </c>
      <c r="L12" s="202" t="s">
        <v>1524</v>
      </c>
      <c r="M12" s="202" t="s">
        <v>1523</v>
      </c>
      <c r="N12" s="202" t="s">
        <v>1522</v>
      </c>
      <c r="O12" s="202" t="s">
        <v>1521</v>
      </c>
      <c r="P12" s="202" t="s">
        <v>1520</v>
      </c>
      <c r="Q12" s="202" t="s">
        <v>1519</v>
      </c>
      <c r="R12" s="202" t="s">
        <v>1518</v>
      </c>
      <c r="S12" s="202" t="s">
        <v>1517</v>
      </c>
      <c r="T12" s="202" t="s">
        <v>1516</v>
      </c>
      <c r="U12" s="202" t="s">
        <v>1515</v>
      </c>
      <c r="V12" s="202" t="s">
        <v>1514</v>
      </c>
      <c r="W12" s="202" t="s">
        <v>1513</v>
      </c>
      <c r="X12" s="202" t="s">
        <v>1512</v>
      </c>
      <c r="Y12" s="202" t="s">
        <v>1511</v>
      </c>
      <c r="Z12" s="202" t="s">
        <v>1510</v>
      </c>
      <c r="AA12" s="202" t="s">
        <v>1509</v>
      </c>
      <c r="AB12" s="202" t="s">
        <v>1508</v>
      </c>
      <c r="AC12" s="202" t="s">
        <v>1507</v>
      </c>
      <c r="AD12" s="202" t="s">
        <v>1506</v>
      </c>
      <c r="AE12" s="202" t="s">
        <v>1505</v>
      </c>
      <c r="AF12" s="202" t="s">
        <v>1504</v>
      </c>
      <c r="AG12" s="202" t="s">
        <v>1503</v>
      </c>
      <c r="AH12" s="202" t="s">
        <v>1502</v>
      </c>
      <c r="AI12" s="202" t="s">
        <v>1501</v>
      </c>
      <c r="AJ12" s="202" t="s">
        <v>1500</v>
      </c>
      <c r="AK12" s="202" t="s">
        <v>1499</v>
      </c>
      <c r="AL12" s="202" t="s">
        <v>1498</v>
      </c>
      <c r="AM12" s="202" t="s">
        <v>1497</v>
      </c>
      <c r="AN12" s="202" t="s">
        <v>1496</v>
      </c>
      <c r="AO12" s="202" t="s">
        <v>1495</v>
      </c>
      <c r="AP12" s="202" t="s">
        <v>1494</v>
      </c>
      <c r="AQ12" s="202" t="s">
        <v>1493</v>
      </c>
      <c r="AR12" s="202" t="s">
        <v>1492</v>
      </c>
      <c r="AS12" s="202" t="s">
        <v>1491</v>
      </c>
      <c r="AT12" s="202" t="s">
        <v>1490</v>
      </c>
      <c r="AU12" s="202" t="s">
        <v>1489</v>
      </c>
      <c r="AV12" s="202" t="s">
        <v>1488</v>
      </c>
      <c r="AW12" s="202" t="s">
        <v>1487</v>
      </c>
      <c r="AX12" s="202" t="s">
        <v>1486</v>
      </c>
      <c r="AY12" s="202" t="s">
        <v>1485</v>
      </c>
      <c r="AZ12" s="202" t="s">
        <v>1484</v>
      </c>
      <c r="BA12" s="202" t="s">
        <v>1483</v>
      </c>
      <c r="BB12" s="202" t="s">
        <v>1482</v>
      </c>
      <c r="BC12" s="202" t="s">
        <v>1481</v>
      </c>
      <c r="BD12" s="202" t="s">
        <v>1480</v>
      </c>
      <c r="BE12" s="202" t="s">
        <v>1479</v>
      </c>
      <c r="BF12" s="202" t="s">
        <v>1478</v>
      </c>
      <c r="BG12" s="202" t="s">
        <v>1477</v>
      </c>
      <c r="BH12" s="202" t="s">
        <v>1476</v>
      </c>
      <c r="BI12" s="202" t="s">
        <v>1475</v>
      </c>
      <c r="BJ12" s="202" t="s">
        <v>1474</v>
      </c>
      <c r="BK12" s="202" t="s">
        <v>1473</v>
      </c>
      <c r="BL12" s="202" t="s">
        <v>1472</v>
      </c>
      <c r="BM12" s="202" t="s">
        <v>1471</v>
      </c>
      <c r="BN12" s="202" t="s">
        <v>1470</v>
      </c>
      <c r="BO12" s="202" t="s">
        <v>1469</v>
      </c>
      <c r="BP12" s="202" t="s">
        <v>1468</v>
      </c>
      <c r="BQ12" s="202" t="s">
        <v>1467</v>
      </c>
      <c r="BR12" s="202" t="s">
        <v>1466</v>
      </c>
      <c r="BS12" s="202" t="s">
        <v>1465</v>
      </c>
      <c r="BT12" s="202" t="s">
        <v>1464</v>
      </c>
      <c r="BU12" s="202" t="s">
        <v>1463</v>
      </c>
      <c r="BV12" s="202" t="s">
        <v>1462</v>
      </c>
      <c r="BW12" s="202" t="s">
        <v>1461</v>
      </c>
      <c r="BX12" s="202" t="s">
        <v>1460</v>
      </c>
      <c r="BY12" s="202" t="s">
        <v>1459</v>
      </c>
      <c r="BZ12" s="202" t="s">
        <v>1458</v>
      </c>
      <c r="CA12" s="202" t="s">
        <v>1457</v>
      </c>
      <c r="CB12" s="202" t="s">
        <v>1456</v>
      </c>
      <c r="CC12" s="202" t="s">
        <v>1455</v>
      </c>
      <c r="CD12" s="202" t="s">
        <v>1454</v>
      </c>
      <c r="CE12" s="202" t="s">
        <v>1453</v>
      </c>
      <c r="CF12" s="202" t="s">
        <v>1452</v>
      </c>
      <c r="CG12" s="202" t="s">
        <v>1451</v>
      </c>
      <c r="CH12" s="202" t="s">
        <v>1450</v>
      </c>
      <c r="CI12" s="202" t="s">
        <v>1449</v>
      </c>
      <c r="CJ12" s="202" t="s">
        <v>1448</v>
      </c>
      <c r="CK12" s="202" t="s">
        <v>1447</v>
      </c>
      <c r="CL12" s="202" t="s">
        <v>1446</v>
      </c>
      <c r="CM12" s="202" t="s">
        <v>1445</v>
      </c>
    </row>
    <row r="13" spans="1:91">
      <c r="A13" s="203"/>
      <c r="B13" s="202" t="s">
        <v>1444</v>
      </c>
      <c r="C13" s="202" t="s">
        <v>2303</v>
      </c>
      <c r="D13" s="202" t="s">
        <v>2333</v>
      </c>
      <c r="E13" s="202" t="s">
        <v>2363</v>
      </c>
      <c r="F13" s="202" t="s">
        <v>2393</v>
      </c>
      <c r="G13" s="202" t="s">
        <v>2423</v>
      </c>
      <c r="H13" s="202" t="s">
        <v>1443</v>
      </c>
      <c r="I13" s="202" t="s">
        <v>1442</v>
      </c>
      <c r="J13" s="202" t="s">
        <v>1441</v>
      </c>
      <c r="K13" s="202" t="s">
        <v>1440</v>
      </c>
      <c r="L13" s="202" t="s">
        <v>1439</v>
      </c>
      <c r="M13" s="202" t="s">
        <v>1438</v>
      </c>
      <c r="N13" s="202" t="s">
        <v>1437</v>
      </c>
      <c r="O13" s="202" t="s">
        <v>1436</v>
      </c>
      <c r="P13" s="202" t="s">
        <v>1435</v>
      </c>
      <c r="Q13" s="202" t="s">
        <v>1434</v>
      </c>
      <c r="R13" s="202" t="s">
        <v>1433</v>
      </c>
      <c r="S13" s="202" t="s">
        <v>1432</v>
      </c>
      <c r="T13" s="202" t="s">
        <v>1431</v>
      </c>
      <c r="U13" s="202" t="s">
        <v>1430</v>
      </c>
      <c r="V13" s="202" t="s">
        <v>1429</v>
      </c>
      <c r="W13" s="202" t="s">
        <v>1428</v>
      </c>
      <c r="X13" s="202" t="s">
        <v>1427</v>
      </c>
      <c r="Y13" s="202" t="s">
        <v>1426</v>
      </c>
      <c r="Z13" s="202" t="s">
        <v>1425</v>
      </c>
      <c r="AA13" s="202" t="s">
        <v>1424</v>
      </c>
      <c r="AB13" s="202" t="s">
        <v>1423</v>
      </c>
      <c r="AC13" s="202" t="s">
        <v>1422</v>
      </c>
      <c r="AD13" s="202" t="s">
        <v>1421</v>
      </c>
      <c r="AE13" s="202" t="s">
        <v>1420</v>
      </c>
      <c r="AF13" s="202" t="s">
        <v>1419</v>
      </c>
      <c r="AG13" s="202" t="s">
        <v>1418</v>
      </c>
      <c r="AH13" s="202" t="s">
        <v>1417</v>
      </c>
      <c r="AI13" s="202" t="s">
        <v>1416</v>
      </c>
      <c r="AJ13" s="202" t="s">
        <v>1415</v>
      </c>
      <c r="AK13" s="202" t="s">
        <v>1414</v>
      </c>
      <c r="AL13" s="202" t="s">
        <v>1413</v>
      </c>
      <c r="AM13" s="202" t="s">
        <v>1412</v>
      </c>
      <c r="AN13" s="202" t="s">
        <v>1411</v>
      </c>
      <c r="AO13" s="202" t="s">
        <v>1410</v>
      </c>
      <c r="AP13" s="202" t="s">
        <v>1409</v>
      </c>
      <c r="AQ13" s="202" t="s">
        <v>1408</v>
      </c>
      <c r="AR13" s="202" t="s">
        <v>1407</v>
      </c>
      <c r="AS13" s="202" t="s">
        <v>1406</v>
      </c>
      <c r="AT13" s="202" t="s">
        <v>1405</v>
      </c>
      <c r="AU13" s="202" t="s">
        <v>1404</v>
      </c>
      <c r="AV13" s="202" t="s">
        <v>1403</v>
      </c>
      <c r="AW13" s="202" t="s">
        <v>1402</v>
      </c>
      <c r="AX13" s="202" t="s">
        <v>1401</v>
      </c>
      <c r="AY13" s="202" t="s">
        <v>1400</v>
      </c>
      <c r="AZ13" s="202" t="s">
        <v>1399</v>
      </c>
      <c r="BA13" s="202" t="s">
        <v>1398</v>
      </c>
      <c r="BB13" s="202" t="s">
        <v>1397</v>
      </c>
      <c r="BC13" s="202" t="s">
        <v>1396</v>
      </c>
      <c r="BD13" s="202" t="s">
        <v>1395</v>
      </c>
      <c r="BE13" s="202" t="s">
        <v>1394</v>
      </c>
      <c r="BF13" s="202" t="s">
        <v>1393</v>
      </c>
      <c r="BG13" s="202" t="s">
        <v>1392</v>
      </c>
      <c r="BH13" s="202" t="s">
        <v>1391</v>
      </c>
      <c r="BI13" s="202" t="s">
        <v>1390</v>
      </c>
      <c r="BJ13" s="202" t="s">
        <v>1389</v>
      </c>
      <c r="BK13" s="202" t="s">
        <v>1388</v>
      </c>
      <c r="BL13" s="202" t="s">
        <v>1387</v>
      </c>
      <c r="BM13" s="202" t="s">
        <v>1386</v>
      </c>
      <c r="BN13" s="202" t="s">
        <v>1385</v>
      </c>
      <c r="BO13" s="202" t="s">
        <v>1384</v>
      </c>
      <c r="BP13" s="202" t="s">
        <v>1383</v>
      </c>
      <c r="BQ13" s="202" t="s">
        <v>1382</v>
      </c>
      <c r="BR13" s="202" t="s">
        <v>1381</v>
      </c>
      <c r="BS13" s="202" t="s">
        <v>1380</v>
      </c>
      <c r="BT13" s="202" t="s">
        <v>1379</v>
      </c>
      <c r="BU13" s="202" t="s">
        <v>1378</v>
      </c>
      <c r="BV13" s="202" t="s">
        <v>1377</v>
      </c>
      <c r="BW13" s="202" t="s">
        <v>1376</v>
      </c>
      <c r="BX13" s="202" t="s">
        <v>1375</v>
      </c>
      <c r="BY13" s="202" t="s">
        <v>1374</v>
      </c>
      <c r="BZ13" s="202" t="s">
        <v>1373</v>
      </c>
      <c r="CA13" s="202" t="s">
        <v>1372</v>
      </c>
      <c r="CB13" s="202" t="s">
        <v>1371</v>
      </c>
      <c r="CC13" s="202" t="s">
        <v>1370</v>
      </c>
      <c r="CD13" s="202" t="s">
        <v>1369</v>
      </c>
      <c r="CE13" s="202" t="s">
        <v>1368</v>
      </c>
      <c r="CF13" s="202" t="s">
        <v>1367</v>
      </c>
      <c r="CG13" s="202" t="s">
        <v>1366</v>
      </c>
      <c r="CH13" s="202" t="s">
        <v>1365</v>
      </c>
      <c r="CI13" s="202" t="s">
        <v>1364</v>
      </c>
      <c r="CJ13" s="202" t="s">
        <v>1363</v>
      </c>
      <c r="CK13" s="202" t="s">
        <v>1362</v>
      </c>
      <c r="CL13" s="202" t="s">
        <v>1361</v>
      </c>
      <c r="CM13" s="202" t="s">
        <v>1360</v>
      </c>
    </row>
    <row r="14" spans="1:91">
      <c r="A14" s="203"/>
      <c r="B14" s="202" t="s">
        <v>1359</v>
      </c>
      <c r="C14" s="202" t="s">
        <v>2304</v>
      </c>
      <c r="D14" s="202" t="s">
        <v>2334</v>
      </c>
      <c r="E14" s="202" t="s">
        <v>2364</v>
      </c>
      <c r="F14" s="202" t="s">
        <v>2394</v>
      </c>
      <c r="G14" s="202" t="s">
        <v>2424</v>
      </c>
      <c r="H14" s="202" t="s">
        <v>1358</v>
      </c>
      <c r="I14" s="202" t="s">
        <v>1357</v>
      </c>
      <c r="J14" s="202" t="s">
        <v>1356</v>
      </c>
      <c r="K14" s="202" t="s">
        <v>1355</v>
      </c>
      <c r="L14" s="202" t="s">
        <v>1354</v>
      </c>
      <c r="M14" s="202" t="s">
        <v>1353</v>
      </c>
      <c r="N14" s="202" t="s">
        <v>1352</v>
      </c>
      <c r="O14" s="202" t="s">
        <v>1351</v>
      </c>
      <c r="P14" s="202" t="s">
        <v>1350</v>
      </c>
      <c r="Q14" s="202" t="s">
        <v>1349</v>
      </c>
      <c r="R14" s="202" t="s">
        <v>1348</v>
      </c>
      <c r="S14" s="202" t="s">
        <v>1347</v>
      </c>
      <c r="T14" s="202" t="s">
        <v>1346</v>
      </c>
      <c r="U14" s="202" t="s">
        <v>1345</v>
      </c>
      <c r="V14" s="202" t="s">
        <v>1344</v>
      </c>
      <c r="W14" s="202" t="s">
        <v>1343</v>
      </c>
      <c r="X14" s="202" t="s">
        <v>1342</v>
      </c>
      <c r="Y14" s="202" t="s">
        <v>1341</v>
      </c>
      <c r="Z14" s="202" t="s">
        <v>1340</v>
      </c>
      <c r="AA14" s="202" t="s">
        <v>1339</v>
      </c>
      <c r="AB14" s="202" t="s">
        <v>1338</v>
      </c>
      <c r="AC14" s="202" t="s">
        <v>1337</v>
      </c>
      <c r="AD14" s="202" t="s">
        <v>1336</v>
      </c>
      <c r="AE14" s="202" t="s">
        <v>1335</v>
      </c>
      <c r="AF14" s="202" t="s">
        <v>1334</v>
      </c>
      <c r="AG14" s="202" t="s">
        <v>1333</v>
      </c>
      <c r="AH14" s="202" t="s">
        <v>1332</v>
      </c>
      <c r="AI14" s="202" t="s">
        <v>1331</v>
      </c>
      <c r="AJ14" s="202" t="s">
        <v>1330</v>
      </c>
      <c r="AK14" s="202" t="s">
        <v>1329</v>
      </c>
      <c r="AL14" s="202" t="s">
        <v>1328</v>
      </c>
      <c r="AM14" s="202" t="s">
        <v>1327</v>
      </c>
      <c r="AN14" s="202" t="s">
        <v>1326</v>
      </c>
      <c r="AO14" s="202" t="s">
        <v>1325</v>
      </c>
      <c r="AP14" s="202" t="s">
        <v>1324</v>
      </c>
      <c r="AQ14" s="202" t="s">
        <v>1323</v>
      </c>
      <c r="AR14" s="202" t="s">
        <v>1322</v>
      </c>
      <c r="AS14" s="202" t="s">
        <v>1321</v>
      </c>
      <c r="AT14" s="202" t="s">
        <v>1320</v>
      </c>
      <c r="AU14" s="202" t="s">
        <v>1319</v>
      </c>
      <c r="AV14" s="202" t="s">
        <v>1318</v>
      </c>
      <c r="AW14" s="202" t="s">
        <v>1317</v>
      </c>
      <c r="AX14" s="202" t="s">
        <v>1316</v>
      </c>
      <c r="AY14" s="202" t="s">
        <v>1315</v>
      </c>
      <c r="AZ14" s="202" t="s">
        <v>1314</v>
      </c>
      <c r="BA14" s="202" t="s">
        <v>1313</v>
      </c>
      <c r="BB14" s="202" t="s">
        <v>1312</v>
      </c>
      <c r="BC14" s="202" t="s">
        <v>1311</v>
      </c>
      <c r="BD14" s="202" t="s">
        <v>1310</v>
      </c>
      <c r="BE14" s="202" t="s">
        <v>1309</v>
      </c>
      <c r="BF14" s="202" t="s">
        <v>1308</v>
      </c>
      <c r="BG14" s="202" t="s">
        <v>1307</v>
      </c>
      <c r="BH14" s="202" t="s">
        <v>1306</v>
      </c>
      <c r="BI14" s="202" t="s">
        <v>1305</v>
      </c>
      <c r="BJ14" s="202" t="s">
        <v>1304</v>
      </c>
      <c r="BK14" s="202" t="s">
        <v>1303</v>
      </c>
      <c r="BL14" s="202" t="s">
        <v>1302</v>
      </c>
      <c r="BM14" s="202" t="s">
        <v>1301</v>
      </c>
      <c r="BN14" s="202" t="s">
        <v>1300</v>
      </c>
      <c r="BO14" s="202" t="s">
        <v>1299</v>
      </c>
      <c r="BP14" s="202" t="s">
        <v>1298</v>
      </c>
      <c r="BQ14" s="202" t="s">
        <v>1297</v>
      </c>
      <c r="BR14" s="202" t="s">
        <v>1296</v>
      </c>
      <c r="BS14" s="202" t="s">
        <v>1295</v>
      </c>
      <c r="BT14" s="202" t="s">
        <v>1294</v>
      </c>
      <c r="BU14" s="202" t="s">
        <v>1293</v>
      </c>
      <c r="BV14" s="202" t="s">
        <v>1292</v>
      </c>
      <c r="BW14" s="202" t="s">
        <v>1291</v>
      </c>
      <c r="BX14" s="202" t="s">
        <v>1290</v>
      </c>
      <c r="BY14" s="202" t="s">
        <v>1289</v>
      </c>
      <c r="BZ14" s="202" t="s">
        <v>1288</v>
      </c>
      <c r="CA14" s="202" t="s">
        <v>1287</v>
      </c>
      <c r="CB14" s="202" t="s">
        <v>1286</v>
      </c>
      <c r="CC14" s="202" t="s">
        <v>1285</v>
      </c>
      <c r="CD14" s="202" t="s">
        <v>1284</v>
      </c>
      <c r="CE14" s="202" t="s">
        <v>1283</v>
      </c>
      <c r="CF14" s="202" t="s">
        <v>1282</v>
      </c>
      <c r="CG14" s="202" t="s">
        <v>1281</v>
      </c>
      <c r="CH14" s="202" t="s">
        <v>1280</v>
      </c>
      <c r="CI14" s="202" t="s">
        <v>1279</v>
      </c>
      <c r="CJ14" s="202" t="s">
        <v>1278</v>
      </c>
      <c r="CK14" s="202" t="s">
        <v>1277</v>
      </c>
      <c r="CL14" s="202" t="s">
        <v>1276</v>
      </c>
      <c r="CM14" s="202" t="s">
        <v>1275</v>
      </c>
    </row>
    <row r="15" spans="1:91">
      <c r="A15" s="203"/>
      <c r="B15" s="202" t="s">
        <v>1274</v>
      </c>
      <c r="C15" s="202" t="s">
        <v>2305</v>
      </c>
      <c r="D15" s="202" t="s">
        <v>2335</v>
      </c>
      <c r="E15" s="202" t="s">
        <v>2365</v>
      </c>
      <c r="F15" s="202" t="s">
        <v>2395</v>
      </c>
      <c r="G15" s="202" t="s">
        <v>2425</v>
      </c>
      <c r="H15" s="202" t="s">
        <v>1273</v>
      </c>
      <c r="I15" s="202" t="s">
        <v>1272</v>
      </c>
      <c r="J15" s="202" t="s">
        <v>1271</v>
      </c>
      <c r="K15" s="202" t="s">
        <v>1270</v>
      </c>
      <c r="L15" s="202" t="s">
        <v>1269</v>
      </c>
      <c r="M15" s="202" t="s">
        <v>1268</v>
      </c>
      <c r="N15" s="202" t="s">
        <v>1267</v>
      </c>
      <c r="O15" s="202" t="s">
        <v>1266</v>
      </c>
      <c r="P15" s="202" t="s">
        <v>1265</v>
      </c>
      <c r="Q15" s="202" t="s">
        <v>1264</v>
      </c>
      <c r="R15" s="202" t="s">
        <v>1263</v>
      </c>
      <c r="S15" s="202" t="s">
        <v>1262</v>
      </c>
      <c r="T15" s="202" t="s">
        <v>1261</v>
      </c>
      <c r="U15" s="202" t="s">
        <v>1260</v>
      </c>
      <c r="V15" s="202" t="s">
        <v>1259</v>
      </c>
      <c r="W15" s="202" t="s">
        <v>1258</v>
      </c>
      <c r="X15" s="202" t="s">
        <v>1257</v>
      </c>
      <c r="Y15" s="202" t="s">
        <v>1256</v>
      </c>
      <c r="Z15" s="202" t="s">
        <v>1255</v>
      </c>
      <c r="AA15" s="202" t="s">
        <v>1254</v>
      </c>
      <c r="AB15" s="202" t="s">
        <v>1253</v>
      </c>
      <c r="AC15" s="202" t="s">
        <v>1252</v>
      </c>
      <c r="AD15" s="202" t="s">
        <v>1251</v>
      </c>
      <c r="AE15" s="202" t="s">
        <v>1250</v>
      </c>
      <c r="AF15" s="202" t="s">
        <v>1249</v>
      </c>
      <c r="AG15" s="202" t="s">
        <v>1248</v>
      </c>
      <c r="AH15" s="202" t="s">
        <v>1247</v>
      </c>
      <c r="AI15" s="202" t="s">
        <v>1246</v>
      </c>
      <c r="AJ15" s="202" t="s">
        <v>1245</v>
      </c>
      <c r="AK15" s="202" t="s">
        <v>1244</v>
      </c>
      <c r="AL15" s="202" t="s">
        <v>1243</v>
      </c>
      <c r="AM15" s="202" t="s">
        <v>1242</v>
      </c>
      <c r="AN15" s="202" t="s">
        <v>1241</v>
      </c>
      <c r="AO15" s="202" t="s">
        <v>1240</v>
      </c>
      <c r="AP15" s="202" t="s">
        <v>1239</v>
      </c>
      <c r="AQ15" s="202" t="s">
        <v>1238</v>
      </c>
      <c r="AR15" s="202" t="s">
        <v>1237</v>
      </c>
      <c r="AS15" s="202" t="s">
        <v>1236</v>
      </c>
      <c r="AT15" s="202" t="s">
        <v>1235</v>
      </c>
      <c r="AU15" s="202" t="s">
        <v>1234</v>
      </c>
      <c r="AV15" s="202" t="s">
        <v>1233</v>
      </c>
      <c r="AW15" s="202" t="s">
        <v>1232</v>
      </c>
      <c r="AX15" s="202" t="s">
        <v>1231</v>
      </c>
      <c r="AY15" s="202" t="s">
        <v>1230</v>
      </c>
      <c r="AZ15" s="202" t="s">
        <v>1229</v>
      </c>
      <c r="BA15" s="202" t="s">
        <v>1228</v>
      </c>
      <c r="BB15" s="202" t="s">
        <v>1227</v>
      </c>
      <c r="BC15" s="202" t="s">
        <v>1226</v>
      </c>
      <c r="BD15" s="202" t="s">
        <v>1225</v>
      </c>
      <c r="BE15" s="202" t="s">
        <v>1224</v>
      </c>
      <c r="BF15" s="202" t="s">
        <v>1223</v>
      </c>
      <c r="BG15" s="202" t="s">
        <v>1222</v>
      </c>
      <c r="BH15" s="202" t="s">
        <v>1221</v>
      </c>
      <c r="BI15" s="202" t="s">
        <v>1220</v>
      </c>
      <c r="BJ15" s="202" t="s">
        <v>1219</v>
      </c>
      <c r="BK15" s="202" t="s">
        <v>1218</v>
      </c>
      <c r="BL15" s="202" t="s">
        <v>1217</v>
      </c>
      <c r="BM15" s="202" t="s">
        <v>1216</v>
      </c>
      <c r="BN15" s="202" t="s">
        <v>1215</v>
      </c>
      <c r="BO15" s="202" t="s">
        <v>1214</v>
      </c>
      <c r="BP15" s="202" t="s">
        <v>1213</v>
      </c>
      <c r="BQ15" s="202" t="s">
        <v>1212</v>
      </c>
      <c r="BR15" s="202" t="s">
        <v>1211</v>
      </c>
      <c r="BS15" s="202" t="s">
        <v>1210</v>
      </c>
      <c r="BT15" s="202" t="s">
        <v>1209</v>
      </c>
      <c r="BU15" s="202" t="s">
        <v>1208</v>
      </c>
      <c r="BV15" s="202" t="s">
        <v>1207</v>
      </c>
      <c r="BW15" s="202" t="s">
        <v>1206</v>
      </c>
      <c r="BX15" s="202" t="s">
        <v>1205</v>
      </c>
      <c r="BY15" s="202" t="s">
        <v>1204</v>
      </c>
      <c r="BZ15" s="202" t="s">
        <v>1203</v>
      </c>
      <c r="CA15" s="202" t="s">
        <v>1202</v>
      </c>
      <c r="CB15" s="202" t="s">
        <v>1201</v>
      </c>
      <c r="CC15" s="202" t="s">
        <v>1200</v>
      </c>
      <c r="CD15" s="202" t="s">
        <v>1199</v>
      </c>
      <c r="CE15" s="202" t="s">
        <v>1198</v>
      </c>
      <c r="CF15" s="202" t="s">
        <v>1197</v>
      </c>
      <c r="CG15" s="202" t="s">
        <v>1196</v>
      </c>
      <c r="CH15" s="202" t="s">
        <v>1195</v>
      </c>
      <c r="CI15" s="202" t="s">
        <v>1194</v>
      </c>
      <c r="CJ15" s="202" t="s">
        <v>1193</v>
      </c>
      <c r="CK15" s="202" t="s">
        <v>1192</v>
      </c>
      <c r="CL15" s="202" t="s">
        <v>1191</v>
      </c>
      <c r="CM15" s="202" t="s">
        <v>1190</v>
      </c>
    </row>
    <row r="16" spans="1:91">
      <c r="A16" s="203"/>
      <c r="B16" s="202" t="s">
        <v>1189</v>
      </c>
      <c r="C16" s="202" t="s">
        <v>2306</v>
      </c>
      <c r="D16" s="202" t="s">
        <v>2336</v>
      </c>
      <c r="E16" s="202" t="s">
        <v>2366</v>
      </c>
      <c r="F16" s="202" t="s">
        <v>2396</v>
      </c>
      <c r="G16" s="202" t="s">
        <v>2426</v>
      </c>
      <c r="H16" s="202" t="s">
        <v>1188</v>
      </c>
      <c r="I16" s="202" t="s">
        <v>1187</v>
      </c>
      <c r="J16" s="202" t="s">
        <v>1186</v>
      </c>
      <c r="K16" s="202" t="s">
        <v>1185</v>
      </c>
      <c r="L16" s="202" t="s">
        <v>1184</v>
      </c>
      <c r="M16" s="202" t="s">
        <v>1183</v>
      </c>
      <c r="N16" s="202" t="s">
        <v>1182</v>
      </c>
      <c r="O16" s="202" t="s">
        <v>1181</v>
      </c>
      <c r="P16" s="202" t="s">
        <v>1180</v>
      </c>
      <c r="Q16" s="202" t="s">
        <v>1179</v>
      </c>
      <c r="R16" s="202" t="s">
        <v>1178</v>
      </c>
      <c r="S16" s="202" t="s">
        <v>1177</v>
      </c>
      <c r="T16" s="202" t="s">
        <v>1176</v>
      </c>
      <c r="U16" s="202" t="s">
        <v>1175</v>
      </c>
      <c r="V16" s="202" t="s">
        <v>1174</v>
      </c>
      <c r="W16" s="202" t="s">
        <v>1173</v>
      </c>
      <c r="X16" s="202" t="s">
        <v>1172</v>
      </c>
      <c r="Y16" s="202" t="s">
        <v>1171</v>
      </c>
      <c r="Z16" s="202" t="s">
        <v>1170</v>
      </c>
      <c r="AA16" s="202" t="s">
        <v>1169</v>
      </c>
      <c r="AB16" s="202" t="s">
        <v>1168</v>
      </c>
      <c r="AC16" s="202" t="s">
        <v>1167</v>
      </c>
      <c r="AD16" s="202" t="s">
        <v>1166</v>
      </c>
      <c r="AE16" s="202" t="s">
        <v>1165</v>
      </c>
      <c r="AF16" s="202" t="s">
        <v>1164</v>
      </c>
      <c r="AG16" s="202" t="s">
        <v>1163</v>
      </c>
      <c r="AH16" s="202" t="s">
        <v>1162</v>
      </c>
      <c r="AI16" s="202" t="s">
        <v>1161</v>
      </c>
      <c r="AJ16" s="202" t="s">
        <v>1160</v>
      </c>
      <c r="AK16" s="202" t="s">
        <v>1159</v>
      </c>
      <c r="AL16" s="202" t="s">
        <v>1158</v>
      </c>
      <c r="AM16" s="202" t="s">
        <v>1157</v>
      </c>
      <c r="AN16" s="202" t="s">
        <v>1156</v>
      </c>
      <c r="AO16" s="202" t="s">
        <v>1155</v>
      </c>
      <c r="AP16" s="202" t="s">
        <v>1154</v>
      </c>
      <c r="AQ16" s="202" t="s">
        <v>1153</v>
      </c>
      <c r="AR16" s="202" t="s">
        <v>1152</v>
      </c>
      <c r="AS16" s="202" t="s">
        <v>1151</v>
      </c>
      <c r="AT16" s="202" t="s">
        <v>1150</v>
      </c>
      <c r="AU16" s="202" t="s">
        <v>1149</v>
      </c>
      <c r="AV16" s="202" t="s">
        <v>1148</v>
      </c>
      <c r="AW16" s="202" t="s">
        <v>1147</v>
      </c>
      <c r="AX16" s="202" t="s">
        <v>1146</v>
      </c>
      <c r="AY16" s="202" t="s">
        <v>1145</v>
      </c>
      <c r="AZ16" s="202" t="s">
        <v>1144</v>
      </c>
      <c r="BA16" s="202" t="s">
        <v>1143</v>
      </c>
      <c r="BB16" s="202" t="s">
        <v>1142</v>
      </c>
      <c r="BC16" s="202" t="s">
        <v>1141</v>
      </c>
      <c r="BD16" s="202" t="s">
        <v>1140</v>
      </c>
      <c r="BE16" s="202" t="s">
        <v>1139</v>
      </c>
      <c r="BF16" s="202" t="s">
        <v>1138</v>
      </c>
      <c r="BG16" s="202" t="s">
        <v>1137</v>
      </c>
      <c r="BH16" s="202" t="s">
        <v>1136</v>
      </c>
      <c r="BI16" s="202" t="s">
        <v>1135</v>
      </c>
      <c r="BJ16" s="202" t="s">
        <v>1134</v>
      </c>
      <c r="BK16" s="202" t="s">
        <v>1133</v>
      </c>
      <c r="BL16" s="202" t="s">
        <v>1132</v>
      </c>
      <c r="BM16" s="202" t="s">
        <v>1131</v>
      </c>
      <c r="BN16" s="202" t="s">
        <v>1130</v>
      </c>
      <c r="BO16" s="202" t="s">
        <v>1129</v>
      </c>
      <c r="BP16" s="202" t="s">
        <v>1128</v>
      </c>
      <c r="BQ16" s="202" t="s">
        <v>1127</v>
      </c>
      <c r="BR16" s="202" t="s">
        <v>1126</v>
      </c>
      <c r="BS16" s="202" t="s">
        <v>1125</v>
      </c>
      <c r="BT16" s="202" t="s">
        <v>1124</v>
      </c>
      <c r="BU16" s="202" t="s">
        <v>1123</v>
      </c>
      <c r="BV16" s="202" t="s">
        <v>1122</v>
      </c>
      <c r="BW16" s="202" t="s">
        <v>1121</v>
      </c>
      <c r="BX16" s="202" t="s">
        <v>1120</v>
      </c>
      <c r="BY16" s="202" t="s">
        <v>1119</v>
      </c>
      <c r="BZ16" s="202" t="s">
        <v>1118</v>
      </c>
      <c r="CA16" s="202" t="s">
        <v>1117</v>
      </c>
      <c r="CB16" s="202" t="s">
        <v>1116</v>
      </c>
      <c r="CC16" s="202" t="s">
        <v>1115</v>
      </c>
      <c r="CD16" s="202" t="s">
        <v>1114</v>
      </c>
      <c r="CE16" s="202" t="s">
        <v>1113</v>
      </c>
      <c r="CF16" s="202" t="s">
        <v>1112</v>
      </c>
      <c r="CG16" s="202" t="s">
        <v>1111</v>
      </c>
      <c r="CH16" s="202" t="s">
        <v>1110</v>
      </c>
      <c r="CI16" s="202" t="s">
        <v>1109</v>
      </c>
      <c r="CJ16" s="202" t="s">
        <v>1108</v>
      </c>
      <c r="CK16" s="202" t="s">
        <v>1107</v>
      </c>
      <c r="CL16" s="202" t="s">
        <v>1106</v>
      </c>
      <c r="CM16" s="202" t="s">
        <v>1105</v>
      </c>
    </row>
    <row r="17" spans="1:91">
      <c r="A17" s="203"/>
      <c r="B17" s="202" t="s">
        <v>1104</v>
      </c>
      <c r="C17" s="202" t="s">
        <v>2307</v>
      </c>
      <c r="D17" s="202" t="s">
        <v>2337</v>
      </c>
      <c r="E17" s="202" t="s">
        <v>2367</v>
      </c>
      <c r="F17" s="202" t="s">
        <v>2397</v>
      </c>
      <c r="G17" s="202" t="s">
        <v>2427</v>
      </c>
      <c r="H17" s="202" t="s">
        <v>1103</v>
      </c>
      <c r="I17" s="202" t="s">
        <v>1102</v>
      </c>
      <c r="J17" s="202" t="s">
        <v>1101</v>
      </c>
      <c r="K17" s="202" t="s">
        <v>1100</v>
      </c>
      <c r="L17" s="202" t="s">
        <v>1099</v>
      </c>
      <c r="M17" s="202" t="s">
        <v>1098</v>
      </c>
      <c r="N17" s="202" t="s">
        <v>1097</v>
      </c>
      <c r="O17" s="202" t="s">
        <v>1096</v>
      </c>
      <c r="P17" s="202" t="s">
        <v>1095</v>
      </c>
      <c r="Q17" s="202" t="s">
        <v>1094</v>
      </c>
      <c r="R17" s="202" t="s">
        <v>1093</v>
      </c>
      <c r="S17" s="202" t="s">
        <v>1092</v>
      </c>
      <c r="T17" s="202" t="s">
        <v>1091</v>
      </c>
      <c r="U17" s="202" t="s">
        <v>1090</v>
      </c>
      <c r="V17" s="202" t="s">
        <v>1089</v>
      </c>
      <c r="W17" s="202" t="s">
        <v>1088</v>
      </c>
      <c r="X17" s="202" t="s">
        <v>1087</v>
      </c>
      <c r="Y17" s="202" t="s">
        <v>1086</v>
      </c>
      <c r="Z17" s="202" t="s">
        <v>1085</v>
      </c>
      <c r="AA17" s="202" t="s">
        <v>1084</v>
      </c>
      <c r="AB17" s="202" t="s">
        <v>1083</v>
      </c>
      <c r="AC17" s="202" t="s">
        <v>1082</v>
      </c>
      <c r="AD17" s="202" t="s">
        <v>1081</v>
      </c>
      <c r="AE17" s="202" t="s">
        <v>1080</v>
      </c>
      <c r="AF17" s="202" t="s">
        <v>1079</v>
      </c>
      <c r="AG17" s="202" t="s">
        <v>1078</v>
      </c>
      <c r="AH17" s="202" t="s">
        <v>1077</v>
      </c>
      <c r="AI17" s="202" t="s">
        <v>1076</v>
      </c>
      <c r="AJ17" s="202" t="s">
        <v>1075</v>
      </c>
      <c r="AK17" s="202" t="s">
        <v>1074</v>
      </c>
      <c r="AL17" s="202" t="s">
        <v>1073</v>
      </c>
      <c r="AM17" s="202" t="s">
        <v>1072</v>
      </c>
      <c r="AN17" s="202" t="s">
        <v>1071</v>
      </c>
      <c r="AO17" s="202" t="s">
        <v>1070</v>
      </c>
      <c r="AP17" s="202" t="s">
        <v>1069</v>
      </c>
      <c r="AQ17" s="202" t="s">
        <v>1068</v>
      </c>
      <c r="AR17" s="202" t="s">
        <v>1067</v>
      </c>
      <c r="AS17" s="202" t="s">
        <v>1066</v>
      </c>
      <c r="AT17" s="202" t="s">
        <v>1065</v>
      </c>
      <c r="AU17" s="202" t="s">
        <v>1064</v>
      </c>
      <c r="AV17" s="202" t="s">
        <v>1063</v>
      </c>
      <c r="AW17" s="202" t="s">
        <v>1062</v>
      </c>
      <c r="AX17" s="202" t="s">
        <v>1061</v>
      </c>
      <c r="AY17" s="202" t="s">
        <v>1060</v>
      </c>
      <c r="AZ17" s="202" t="s">
        <v>1059</v>
      </c>
      <c r="BA17" s="202" t="s">
        <v>1058</v>
      </c>
      <c r="BB17" s="202" t="s">
        <v>1057</v>
      </c>
      <c r="BC17" s="202" t="s">
        <v>1056</v>
      </c>
      <c r="BD17" s="202" t="s">
        <v>1055</v>
      </c>
      <c r="BE17" s="202" t="s">
        <v>1054</v>
      </c>
      <c r="BF17" s="202" t="s">
        <v>1053</v>
      </c>
      <c r="BG17" s="202" t="s">
        <v>1052</v>
      </c>
      <c r="BH17" s="202" t="s">
        <v>1051</v>
      </c>
      <c r="BI17" s="202" t="s">
        <v>1050</v>
      </c>
      <c r="BJ17" s="202" t="s">
        <v>1049</v>
      </c>
      <c r="BK17" s="202" t="s">
        <v>1048</v>
      </c>
      <c r="BL17" s="202" t="s">
        <v>1047</v>
      </c>
      <c r="BM17" s="202" t="s">
        <v>1046</v>
      </c>
      <c r="BN17" s="202" t="s">
        <v>1045</v>
      </c>
      <c r="BO17" s="202" t="s">
        <v>1044</v>
      </c>
      <c r="BP17" s="202" t="s">
        <v>1043</v>
      </c>
      <c r="BQ17" s="202" t="s">
        <v>1042</v>
      </c>
      <c r="BR17" s="202" t="s">
        <v>1041</v>
      </c>
      <c r="BS17" s="202" t="s">
        <v>1040</v>
      </c>
      <c r="BT17" s="202" t="s">
        <v>1039</v>
      </c>
      <c r="BU17" s="202" t="s">
        <v>1038</v>
      </c>
      <c r="BV17" s="202" t="s">
        <v>1037</v>
      </c>
      <c r="BW17" s="202" t="s">
        <v>1036</v>
      </c>
      <c r="BX17" s="202" t="s">
        <v>1035</v>
      </c>
      <c r="BY17" s="202" t="s">
        <v>1034</v>
      </c>
      <c r="BZ17" s="202" t="s">
        <v>1033</v>
      </c>
      <c r="CA17" s="202" t="s">
        <v>1032</v>
      </c>
      <c r="CB17" s="202" t="s">
        <v>1031</v>
      </c>
      <c r="CC17" s="202" t="s">
        <v>1030</v>
      </c>
      <c r="CD17" s="202" t="s">
        <v>1029</v>
      </c>
      <c r="CE17" s="202" t="s">
        <v>1028</v>
      </c>
      <c r="CF17" s="202" t="s">
        <v>1027</v>
      </c>
      <c r="CG17" s="202" t="s">
        <v>1026</v>
      </c>
      <c r="CH17" s="202" t="s">
        <v>1025</v>
      </c>
      <c r="CI17" s="202" t="s">
        <v>1024</v>
      </c>
      <c r="CJ17" s="202" t="s">
        <v>1023</v>
      </c>
      <c r="CK17" s="202" t="s">
        <v>1022</v>
      </c>
      <c r="CL17" s="202" t="s">
        <v>1021</v>
      </c>
      <c r="CM17" s="202" t="s">
        <v>1020</v>
      </c>
    </row>
    <row r="18" spans="1:91">
      <c r="A18" s="203"/>
      <c r="B18" s="202" t="s">
        <v>1019</v>
      </c>
      <c r="C18" s="202" t="s">
        <v>2308</v>
      </c>
      <c r="D18" s="202" t="s">
        <v>2338</v>
      </c>
      <c r="E18" s="202" t="s">
        <v>2368</v>
      </c>
      <c r="F18" s="202" t="s">
        <v>2398</v>
      </c>
      <c r="G18" s="202" t="s">
        <v>2428</v>
      </c>
      <c r="H18" s="202" t="s">
        <v>1018</v>
      </c>
      <c r="I18" s="202" t="s">
        <v>1017</v>
      </c>
      <c r="J18" s="202" t="s">
        <v>1016</v>
      </c>
      <c r="K18" s="202" t="s">
        <v>1015</v>
      </c>
      <c r="L18" s="202" t="s">
        <v>1014</v>
      </c>
      <c r="M18" s="202" t="s">
        <v>1013</v>
      </c>
      <c r="N18" s="202" t="s">
        <v>1012</v>
      </c>
      <c r="O18" s="202" t="s">
        <v>1011</v>
      </c>
      <c r="P18" s="202" t="s">
        <v>1010</v>
      </c>
      <c r="Q18" s="202" t="s">
        <v>1009</v>
      </c>
      <c r="R18" s="202" t="s">
        <v>1008</v>
      </c>
      <c r="S18" s="202" t="s">
        <v>1007</v>
      </c>
      <c r="T18" s="202" t="s">
        <v>1006</v>
      </c>
      <c r="U18" s="202" t="s">
        <v>1005</v>
      </c>
      <c r="V18" s="202" t="s">
        <v>1004</v>
      </c>
      <c r="W18" s="202" t="s">
        <v>1003</v>
      </c>
      <c r="X18" s="202" t="s">
        <v>1002</v>
      </c>
      <c r="Y18" s="202" t="s">
        <v>1001</v>
      </c>
      <c r="Z18" s="202" t="s">
        <v>1000</v>
      </c>
      <c r="AA18" s="202" t="s">
        <v>999</v>
      </c>
      <c r="AB18" s="202" t="s">
        <v>998</v>
      </c>
      <c r="AC18" s="202" t="s">
        <v>997</v>
      </c>
      <c r="AD18" s="202" t="s">
        <v>996</v>
      </c>
      <c r="AE18" s="202" t="s">
        <v>995</v>
      </c>
      <c r="AF18" s="202" t="s">
        <v>994</v>
      </c>
      <c r="AG18" s="202" t="s">
        <v>993</v>
      </c>
      <c r="AH18" s="202" t="s">
        <v>992</v>
      </c>
      <c r="AI18" s="202" t="s">
        <v>991</v>
      </c>
      <c r="AJ18" s="202" t="s">
        <v>990</v>
      </c>
      <c r="AK18" s="202" t="s">
        <v>989</v>
      </c>
      <c r="AL18" s="202" t="s">
        <v>988</v>
      </c>
      <c r="AM18" s="202" t="s">
        <v>987</v>
      </c>
      <c r="AN18" s="202" t="s">
        <v>986</v>
      </c>
      <c r="AO18" s="202" t="s">
        <v>985</v>
      </c>
      <c r="AP18" s="202" t="s">
        <v>984</v>
      </c>
      <c r="AQ18" s="202" t="s">
        <v>983</v>
      </c>
      <c r="AR18" s="202" t="s">
        <v>982</v>
      </c>
      <c r="AS18" s="202" t="s">
        <v>981</v>
      </c>
      <c r="AT18" s="202" t="s">
        <v>980</v>
      </c>
      <c r="AU18" s="202" t="s">
        <v>979</v>
      </c>
      <c r="AV18" s="202" t="s">
        <v>978</v>
      </c>
      <c r="AW18" s="202" t="s">
        <v>977</v>
      </c>
      <c r="AX18" s="202" t="s">
        <v>976</v>
      </c>
      <c r="AY18" s="202" t="s">
        <v>975</v>
      </c>
      <c r="AZ18" s="202" t="s">
        <v>974</v>
      </c>
      <c r="BA18" s="202" t="s">
        <v>973</v>
      </c>
      <c r="BB18" s="202" t="s">
        <v>972</v>
      </c>
      <c r="BC18" s="202" t="s">
        <v>971</v>
      </c>
      <c r="BD18" s="202" t="s">
        <v>970</v>
      </c>
      <c r="BE18" s="202" t="s">
        <v>969</v>
      </c>
      <c r="BF18" s="202" t="s">
        <v>968</v>
      </c>
      <c r="BG18" s="202" t="s">
        <v>967</v>
      </c>
      <c r="BH18" s="202" t="s">
        <v>966</v>
      </c>
      <c r="BI18" s="202" t="s">
        <v>965</v>
      </c>
      <c r="BJ18" s="202" t="s">
        <v>964</v>
      </c>
      <c r="BK18" s="202" t="s">
        <v>963</v>
      </c>
      <c r="BL18" s="202" t="s">
        <v>962</v>
      </c>
      <c r="BM18" s="202" t="s">
        <v>961</v>
      </c>
      <c r="BN18" s="202" t="s">
        <v>960</v>
      </c>
      <c r="BO18" s="202" t="s">
        <v>959</v>
      </c>
      <c r="BP18" s="202" t="s">
        <v>958</v>
      </c>
      <c r="BQ18" s="202" t="s">
        <v>957</v>
      </c>
      <c r="BR18" s="202" t="s">
        <v>956</v>
      </c>
      <c r="BS18" s="202" t="s">
        <v>955</v>
      </c>
      <c r="BT18" s="202" t="s">
        <v>954</v>
      </c>
      <c r="BU18" s="202" t="s">
        <v>953</v>
      </c>
      <c r="BV18" s="202" t="s">
        <v>952</v>
      </c>
      <c r="BW18" s="202" t="s">
        <v>951</v>
      </c>
      <c r="BX18" s="202" t="s">
        <v>950</v>
      </c>
      <c r="BY18" s="202" t="s">
        <v>949</v>
      </c>
      <c r="BZ18" s="202" t="s">
        <v>948</v>
      </c>
      <c r="CA18" s="202" t="s">
        <v>947</v>
      </c>
      <c r="CB18" s="202" t="s">
        <v>946</v>
      </c>
      <c r="CC18" s="202" t="s">
        <v>945</v>
      </c>
      <c r="CD18" s="202" t="s">
        <v>944</v>
      </c>
      <c r="CE18" s="202" t="s">
        <v>943</v>
      </c>
      <c r="CF18" s="202" t="s">
        <v>942</v>
      </c>
      <c r="CG18" s="202" t="s">
        <v>941</v>
      </c>
      <c r="CH18" s="202" t="s">
        <v>940</v>
      </c>
      <c r="CI18" s="202" t="s">
        <v>939</v>
      </c>
      <c r="CJ18" s="202" t="s">
        <v>938</v>
      </c>
      <c r="CK18" s="202" t="s">
        <v>937</v>
      </c>
      <c r="CL18" s="202" t="s">
        <v>936</v>
      </c>
      <c r="CM18" s="202" t="s">
        <v>935</v>
      </c>
    </row>
    <row r="19" spans="1:91" ht="12.75" customHeight="1">
      <c r="A19" s="463" t="s">
        <v>2501</v>
      </c>
      <c r="B19" s="202" t="s">
        <v>934</v>
      </c>
      <c r="C19" s="202" t="s">
        <v>2309</v>
      </c>
      <c r="D19" s="202" t="s">
        <v>2339</v>
      </c>
      <c r="E19" s="202" t="s">
        <v>2369</v>
      </c>
      <c r="F19" s="202" t="s">
        <v>2399</v>
      </c>
      <c r="G19" s="202" t="s">
        <v>2429</v>
      </c>
      <c r="H19" s="202" t="s">
        <v>933</v>
      </c>
      <c r="I19" s="202" t="s">
        <v>932</v>
      </c>
      <c r="J19" s="202" t="s">
        <v>931</v>
      </c>
      <c r="K19" s="202" t="s">
        <v>930</v>
      </c>
      <c r="L19" s="202" t="s">
        <v>929</v>
      </c>
      <c r="M19" s="202" t="s">
        <v>928</v>
      </c>
      <c r="N19" s="202" t="s">
        <v>927</v>
      </c>
      <c r="O19" s="202" t="s">
        <v>926</v>
      </c>
      <c r="P19" s="202" t="s">
        <v>925</v>
      </c>
      <c r="Q19" s="202" t="s">
        <v>924</v>
      </c>
      <c r="R19" s="202" t="s">
        <v>923</v>
      </c>
      <c r="S19" s="202" t="s">
        <v>922</v>
      </c>
      <c r="T19" s="202" t="s">
        <v>921</v>
      </c>
      <c r="U19" s="202" t="s">
        <v>920</v>
      </c>
      <c r="V19" s="202" t="s">
        <v>919</v>
      </c>
      <c r="W19" s="202" t="s">
        <v>918</v>
      </c>
      <c r="X19" s="202" t="s">
        <v>917</v>
      </c>
      <c r="Y19" s="202" t="s">
        <v>916</v>
      </c>
      <c r="Z19" s="202" t="s">
        <v>915</v>
      </c>
      <c r="AA19" s="202" t="s">
        <v>914</v>
      </c>
      <c r="AB19" s="202" t="s">
        <v>913</v>
      </c>
      <c r="AC19" s="202" t="s">
        <v>912</v>
      </c>
      <c r="AD19" s="202" t="s">
        <v>911</v>
      </c>
      <c r="AE19" s="202" t="s">
        <v>910</v>
      </c>
      <c r="AF19" s="202" t="s">
        <v>909</v>
      </c>
      <c r="AG19" s="202" t="s">
        <v>908</v>
      </c>
      <c r="AH19" s="202" t="s">
        <v>907</v>
      </c>
      <c r="AI19" s="202" t="s">
        <v>906</v>
      </c>
      <c r="AJ19" s="202" t="s">
        <v>905</v>
      </c>
      <c r="AK19" s="202" t="s">
        <v>904</v>
      </c>
      <c r="AL19" s="202" t="s">
        <v>903</v>
      </c>
      <c r="AM19" s="202" t="s">
        <v>902</v>
      </c>
      <c r="AN19" s="202" t="s">
        <v>901</v>
      </c>
      <c r="AO19" s="202" t="s">
        <v>900</v>
      </c>
      <c r="AP19" s="202" t="s">
        <v>899</v>
      </c>
      <c r="AQ19" s="202" t="s">
        <v>898</v>
      </c>
      <c r="AR19" s="202" t="s">
        <v>897</v>
      </c>
      <c r="AS19" s="202" t="s">
        <v>896</v>
      </c>
      <c r="AT19" s="202" t="s">
        <v>895</v>
      </c>
      <c r="AU19" s="202" t="s">
        <v>894</v>
      </c>
      <c r="AV19" s="202" t="s">
        <v>893</v>
      </c>
      <c r="AW19" s="202" t="s">
        <v>892</v>
      </c>
      <c r="AX19" s="202" t="s">
        <v>891</v>
      </c>
      <c r="AY19" s="202" t="s">
        <v>890</v>
      </c>
      <c r="AZ19" s="202" t="s">
        <v>889</v>
      </c>
      <c r="BA19" s="202" t="s">
        <v>888</v>
      </c>
      <c r="BB19" s="202" t="s">
        <v>887</v>
      </c>
      <c r="BC19" s="202" t="s">
        <v>886</v>
      </c>
      <c r="BD19" s="202" t="s">
        <v>885</v>
      </c>
      <c r="BE19" s="202" t="s">
        <v>884</v>
      </c>
      <c r="BF19" s="202" t="s">
        <v>883</v>
      </c>
      <c r="BG19" s="202" t="s">
        <v>882</v>
      </c>
      <c r="BH19" s="202" t="s">
        <v>881</v>
      </c>
      <c r="BI19" s="202" t="s">
        <v>880</v>
      </c>
      <c r="BJ19" s="202" t="s">
        <v>879</v>
      </c>
      <c r="BK19" s="202" t="s">
        <v>878</v>
      </c>
      <c r="BL19" s="202" t="s">
        <v>877</v>
      </c>
      <c r="BM19" s="202" t="s">
        <v>876</v>
      </c>
      <c r="BN19" s="202" t="s">
        <v>875</v>
      </c>
      <c r="BO19" s="202" t="s">
        <v>874</v>
      </c>
      <c r="BP19" s="202" t="s">
        <v>873</v>
      </c>
      <c r="BQ19" s="202" t="s">
        <v>872</v>
      </c>
      <c r="BR19" s="202" t="s">
        <v>871</v>
      </c>
      <c r="BS19" s="202" t="s">
        <v>870</v>
      </c>
      <c r="BT19" s="202" t="s">
        <v>869</v>
      </c>
      <c r="BU19" s="202" t="s">
        <v>868</v>
      </c>
      <c r="BV19" s="202" t="s">
        <v>867</v>
      </c>
      <c r="BW19" s="202" t="s">
        <v>866</v>
      </c>
      <c r="BX19" s="202" t="s">
        <v>865</v>
      </c>
      <c r="BY19" s="202" t="s">
        <v>864</v>
      </c>
      <c r="BZ19" s="202" t="s">
        <v>863</v>
      </c>
      <c r="CA19" s="202" t="s">
        <v>862</v>
      </c>
      <c r="CB19" s="202" t="s">
        <v>861</v>
      </c>
      <c r="CC19" s="202" t="s">
        <v>860</v>
      </c>
      <c r="CD19" s="202" t="s">
        <v>859</v>
      </c>
      <c r="CE19" s="202" t="s">
        <v>858</v>
      </c>
      <c r="CF19" s="202" t="s">
        <v>857</v>
      </c>
      <c r="CG19" s="202" t="s">
        <v>856</v>
      </c>
      <c r="CH19" s="202" t="s">
        <v>855</v>
      </c>
      <c r="CI19" s="202" t="s">
        <v>854</v>
      </c>
      <c r="CJ19" s="202" t="s">
        <v>853</v>
      </c>
      <c r="CK19" s="202" t="s">
        <v>852</v>
      </c>
      <c r="CL19" s="202" t="s">
        <v>851</v>
      </c>
      <c r="CM19" s="202" t="s">
        <v>850</v>
      </c>
    </row>
    <row r="20" spans="1:91">
      <c r="A20" s="463"/>
      <c r="B20" s="202" t="s">
        <v>849</v>
      </c>
      <c r="C20" s="202" t="s">
        <v>2310</v>
      </c>
      <c r="D20" s="202" t="s">
        <v>2340</v>
      </c>
      <c r="E20" s="202" t="s">
        <v>2370</v>
      </c>
      <c r="F20" s="202" t="s">
        <v>2400</v>
      </c>
      <c r="G20" s="202" t="s">
        <v>2430</v>
      </c>
      <c r="H20" s="202" t="s">
        <v>848</v>
      </c>
      <c r="I20" s="202" t="s">
        <v>847</v>
      </c>
      <c r="J20" s="202" t="s">
        <v>846</v>
      </c>
      <c r="K20" s="202" t="s">
        <v>845</v>
      </c>
      <c r="L20" s="202" t="s">
        <v>844</v>
      </c>
      <c r="M20" s="202" t="s">
        <v>843</v>
      </c>
      <c r="N20" s="202" t="s">
        <v>842</v>
      </c>
      <c r="O20" s="202" t="s">
        <v>841</v>
      </c>
      <c r="P20" s="202" t="s">
        <v>840</v>
      </c>
      <c r="Q20" s="202" t="s">
        <v>839</v>
      </c>
      <c r="R20" s="202" t="s">
        <v>838</v>
      </c>
      <c r="S20" s="202" t="s">
        <v>837</v>
      </c>
      <c r="T20" s="202" t="s">
        <v>836</v>
      </c>
      <c r="U20" s="202" t="s">
        <v>835</v>
      </c>
      <c r="V20" s="202" t="s">
        <v>834</v>
      </c>
      <c r="W20" s="202" t="s">
        <v>833</v>
      </c>
      <c r="X20" s="202" t="s">
        <v>832</v>
      </c>
      <c r="Y20" s="202" t="s">
        <v>831</v>
      </c>
      <c r="Z20" s="202" t="s">
        <v>830</v>
      </c>
      <c r="AA20" s="202" t="s">
        <v>829</v>
      </c>
      <c r="AB20" s="202" t="s">
        <v>828</v>
      </c>
      <c r="AC20" s="202" t="s">
        <v>827</v>
      </c>
      <c r="AD20" s="202" t="s">
        <v>826</v>
      </c>
      <c r="AE20" s="202" t="s">
        <v>825</v>
      </c>
      <c r="AF20" s="202" t="s">
        <v>824</v>
      </c>
      <c r="AG20" s="202" t="s">
        <v>823</v>
      </c>
      <c r="AH20" s="202" t="s">
        <v>822</v>
      </c>
      <c r="AI20" s="202" t="s">
        <v>821</v>
      </c>
      <c r="AJ20" s="202" t="s">
        <v>820</v>
      </c>
      <c r="AK20" s="202" t="s">
        <v>819</v>
      </c>
      <c r="AL20" s="202" t="s">
        <v>818</v>
      </c>
      <c r="AM20" s="202" t="s">
        <v>817</v>
      </c>
      <c r="AN20" s="202" t="s">
        <v>816</v>
      </c>
      <c r="AO20" s="202" t="s">
        <v>815</v>
      </c>
      <c r="AP20" s="202" t="s">
        <v>814</v>
      </c>
      <c r="AQ20" s="202" t="s">
        <v>813</v>
      </c>
      <c r="AR20" s="202" t="s">
        <v>812</v>
      </c>
      <c r="AS20" s="202" t="s">
        <v>811</v>
      </c>
      <c r="AT20" s="202" t="s">
        <v>810</v>
      </c>
      <c r="AU20" s="202" t="s">
        <v>809</v>
      </c>
      <c r="AV20" s="202" t="s">
        <v>808</v>
      </c>
      <c r="AW20" s="202" t="s">
        <v>807</v>
      </c>
      <c r="AX20" s="202" t="s">
        <v>806</v>
      </c>
      <c r="AY20" s="202" t="s">
        <v>805</v>
      </c>
      <c r="AZ20" s="202" t="s">
        <v>804</v>
      </c>
      <c r="BA20" s="202" t="s">
        <v>803</v>
      </c>
      <c r="BB20" s="202" t="s">
        <v>802</v>
      </c>
      <c r="BC20" s="202" t="s">
        <v>801</v>
      </c>
      <c r="BD20" s="202" t="s">
        <v>800</v>
      </c>
      <c r="BE20" s="202" t="s">
        <v>799</v>
      </c>
      <c r="BF20" s="202" t="s">
        <v>798</v>
      </c>
      <c r="BG20" s="202" t="s">
        <v>797</v>
      </c>
      <c r="BH20" s="202" t="s">
        <v>796</v>
      </c>
      <c r="BI20" s="202" t="s">
        <v>795</v>
      </c>
      <c r="BJ20" s="202" t="s">
        <v>794</v>
      </c>
      <c r="BK20" s="202" t="s">
        <v>793</v>
      </c>
      <c r="BL20" s="202" t="s">
        <v>792</v>
      </c>
      <c r="BM20" s="202" t="s">
        <v>791</v>
      </c>
      <c r="BN20" s="202" t="s">
        <v>790</v>
      </c>
      <c r="BO20" s="202" t="s">
        <v>789</v>
      </c>
      <c r="BP20" s="202" t="s">
        <v>788</v>
      </c>
      <c r="BQ20" s="202" t="s">
        <v>787</v>
      </c>
      <c r="BR20" s="202" t="s">
        <v>786</v>
      </c>
      <c r="BS20" s="202" t="s">
        <v>785</v>
      </c>
      <c r="BT20" s="202" t="s">
        <v>784</v>
      </c>
      <c r="BU20" s="202" t="s">
        <v>783</v>
      </c>
      <c r="BV20" s="202" t="s">
        <v>782</v>
      </c>
      <c r="BW20" s="202" t="s">
        <v>781</v>
      </c>
      <c r="BX20" s="202" t="s">
        <v>780</v>
      </c>
      <c r="BY20" s="202" t="s">
        <v>779</v>
      </c>
      <c r="BZ20" s="202" t="s">
        <v>778</v>
      </c>
      <c r="CA20" s="202" t="s">
        <v>777</v>
      </c>
      <c r="CB20" s="202" t="s">
        <v>776</v>
      </c>
      <c r="CC20" s="202" t="s">
        <v>775</v>
      </c>
      <c r="CD20" s="202" t="s">
        <v>774</v>
      </c>
      <c r="CE20" s="202" t="s">
        <v>773</v>
      </c>
      <c r="CF20" s="202" t="s">
        <v>772</v>
      </c>
      <c r="CG20" s="202" t="s">
        <v>771</v>
      </c>
      <c r="CH20" s="202" t="s">
        <v>770</v>
      </c>
      <c r="CI20" s="202" t="s">
        <v>769</v>
      </c>
      <c r="CJ20" s="202" t="s">
        <v>768</v>
      </c>
      <c r="CK20" s="202" t="s">
        <v>767</v>
      </c>
      <c r="CL20" s="202" t="s">
        <v>766</v>
      </c>
      <c r="CM20" s="202" t="s">
        <v>765</v>
      </c>
    </row>
    <row r="21" spans="1:91">
      <c r="A21" s="463"/>
      <c r="B21" s="202" t="s">
        <v>764</v>
      </c>
      <c r="C21" s="202" t="s">
        <v>2311</v>
      </c>
      <c r="D21" s="202" t="s">
        <v>2341</v>
      </c>
      <c r="E21" s="202" t="s">
        <v>2371</v>
      </c>
      <c r="F21" s="202" t="s">
        <v>2401</v>
      </c>
      <c r="G21" s="202" t="s">
        <v>2431</v>
      </c>
      <c r="H21" s="202" t="s">
        <v>763</v>
      </c>
      <c r="I21" s="202" t="s">
        <v>762</v>
      </c>
      <c r="J21" s="202" t="s">
        <v>761</v>
      </c>
      <c r="K21" s="202" t="s">
        <v>760</v>
      </c>
      <c r="L21" s="202" t="s">
        <v>759</v>
      </c>
      <c r="M21" s="202" t="s">
        <v>758</v>
      </c>
      <c r="N21" s="202" t="s">
        <v>757</v>
      </c>
      <c r="O21" s="202" t="s">
        <v>756</v>
      </c>
      <c r="P21" s="202" t="s">
        <v>755</v>
      </c>
      <c r="Q21" s="202" t="s">
        <v>754</v>
      </c>
      <c r="R21" s="202" t="s">
        <v>753</v>
      </c>
      <c r="S21" s="202" t="s">
        <v>752</v>
      </c>
      <c r="T21" s="202" t="s">
        <v>751</v>
      </c>
      <c r="U21" s="202" t="s">
        <v>750</v>
      </c>
      <c r="V21" s="202" t="s">
        <v>749</v>
      </c>
      <c r="W21" s="202" t="s">
        <v>748</v>
      </c>
      <c r="X21" s="202" t="s">
        <v>747</v>
      </c>
      <c r="Y21" s="202" t="s">
        <v>746</v>
      </c>
      <c r="Z21" s="202" t="s">
        <v>745</v>
      </c>
      <c r="AA21" s="202" t="s">
        <v>744</v>
      </c>
      <c r="AB21" s="202" t="s">
        <v>743</v>
      </c>
      <c r="AC21" s="202" t="s">
        <v>742</v>
      </c>
      <c r="AD21" s="202" t="s">
        <v>741</v>
      </c>
      <c r="AE21" s="202" t="s">
        <v>740</v>
      </c>
      <c r="AF21" s="202" t="s">
        <v>739</v>
      </c>
      <c r="AG21" s="202" t="s">
        <v>738</v>
      </c>
      <c r="AH21" s="202" t="s">
        <v>737</v>
      </c>
      <c r="AI21" s="202" t="s">
        <v>736</v>
      </c>
      <c r="AJ21" s="202" t="s">
        <v>735</v>
      </c>
      <c r="AK21" s="202" t="s">
        <v>734</v>
      </c>
      <c r="AL21" s="202" t="s">
        <v>733</v>
      </c>
      <c r="AM21" s="202" t="s">
        <v>732</v>
      </c>
      <c r="AN21" s="202" t="s">
        <v>731</v>
      </c>
      <c r="AO21" s="202" t="s">
        <v>730</v>
      </c>
      <c r="AP21" s="202" t="s">
        <v>729</v>
      </c>
      <c r="AQ21" s="202" t="s">
        <v>728</v>
      </c>
      <c r="AR21" s="202" t="s">
        <v>727</v>
      </c>
      <c r="AS21" s="202" t="s">
        <v>726</v>
      </c>
      <c r="AT21" s="202" t="s">
        <v>725</v>
      </c>
      <c r="AU21" s="202" t="s">
        <v>724</v>
      </c>
      <c r="AV21" s="202" t="s">
        <v>723</v>
      </c>
      <c r="AW21" s="202" t="s">
        <v>722</v>
      </c>
      <c r="AX21" s="202" t="s">
        <v>721</v>
      </c>
      <c r="AY21" s="202" t="s">
        <v>720</v>
      </c>
      <c r="AZ21" s="202" t="s">
        <v>719</v>
      </c>
      <c r="BA21" s="202" t="s">
        <v>718</v>
      </c>
      <c r="BB21" s="202" t="s">
        <v>717</v>
      </c>
      <c r="BC21" s="202" t="s">
        <v>716</v>
      </c>
      <c r="BD21" s="202" t="s">
        <v>715</v>
      </c>
      <c r="BE21" s="202" t="s">
        <v>714</v>
      </c>
      <c r="BF21" s="202" t="s">
        <v>713</v>
      </c>
      <c r="BG21" s="202" t="s">
        <v>712</v>
      </c>
      <c r="BH21" s="202" t="s">
        <v>711</v>
      </c>
      <c r="BI21" s="202" t="s">
        <v>710</v>
      </c>
      <c r="BJ21" s="202" t="s">
        <v>709</v>
      </c>
      <c r="BK21" s="202" t="s">
        <v>708</v>
      </c>
      <c r="BL21" s="202" t="s">
        <v>707</v>
      </c>
      <c r="BM21" s="202" t="s">
        <v>706</v>
      </c>
      <c r="BN21" s="202" t="s">
        <v>705</v>
      </c>
      <c r="BO21" s="202" t="s">
        <v>704</v>
      </c>
      <c r="BP21" s="202" t="s">
        <v>703</v>
      </c>
      <c r="BQ21" s="202" t="s">
        <v>702</v>
      </c>
      <c r="BR21" s="202" t="s">
        <v>701</v>
      </c>
      <c r="BS21" s="202" t="s">
        <v>700</v>
      </c>
      <c r="BT21" s="202" t="s">
        <v>699</v>
      </c>
      <c r="BU21" s="202" t="s">
        <v>698</v>
      </c>
      <c r="BV21" s="202" t="s">
        <v>697</v>
      </c>
      <c r="BW21" s="202" t="s">
        <v>696</v>
      </c>
      <c r="BX21" s="202" t="s">
        <v>695</v>
      </c>
      <c r="BY21" s="202" t="s">
        <v>694</v>
      </c>
      <c r="BZ21" s="202" t="s">
        <v>693</v>
      </c>
      <c r="CA21" s="202" t="s">
        <v>692</v>
      </c>
      <c r="CB21" s="202" t="s">
        <v>691</v>
      </c>
      <c r="CC21" s="202" t="s">
        <v>690</v>
      </c>
      <c r="CD21" s="202" t="s">
        <v>689</v>
      </c>
      <c r="CE21" s="202" t="s">
        <v>688</v>
      </c>
      <c r="CF21" s="202" t="s">
        <v>687</v>
      </c>
      <c r="CG21" s="202" t="s">
        <v>686</v>
      </c>
      <c r="CH21" s="202" t="s">
        <v>685</v>
      </c>
      <c r="CI21" s="202" t="s">
        <v>684</v>
      </c>
      <c r="CJ21" s="202" t="s">
        <v>683</v>
      </c>
      <c r="CK21" s="202" t="s">
        <v>682</v>
      </c>
      <c r="CL21" s="202" t="s">
        <v>681</v>
      </c>
      <c r="CM21" s="202" t="s">
        <v>680</v>
      </c>
    </row>
    <row r="22" spans="1:91">
      <c r="A22" s="243"/>
      <c r="B22" s="202" t="s">
        <v>679</v>
      </c>
      <c r="C22" s="202" t="s">
        <v>2312</v>
      </c>
      <c r="D22" s="202" t="s">
        <v>2342</v>
      </c>
      <c r="E22" s="202" t="s">
        <v>2372</v>
      </c>
      <c r="F22" s="202" t="s">
        <v>2402</v>
      </c>
      <c r="G22" s="202" t="s">
        <v>2432</v>
      </c>
      <c r="H22" s="202" t="s">
        <v>678</v>
      </c>
      <c r="I22" s="202" t="s">
        <v>677</v>
      </c>
      <c r="J22" s="202" t="s">
        <v>676</v>
      </c>
      <c r="K22" s="202" t="s">
        <v>675</v>
      </c>
      <c r="L22" s="202" t="s">
        <v>674</v>
      </c>
      <c r="M22" s="202" t="s">
        <v>673</v>
      </c>
      <c r="N22" s="202" t="s">
        <v>672</v>
      </c>
      <c r="O22" s="202" t="s">
        <v>671</v>
      </c>
      <c r="P22" s="202" t="s">
        <v>670</v>
      </c>
      <c r="Q22" s="202" t="s">
        <v>669</v>
      </c>
      <c r="R22" s="202" t="s">
        <v>668</v>
      </c>
      <c r="S22" s="202" t="s">
        <v>667</v>
      </c>
      <c r="T22" s="202" t="s">
        <v>666</v>
      </c>
      <c r="U22" s="202" t="s">
        <v>665</v>
      </c>
      <c r="V22" s="202" t="s">
        <v>664</v>
      </c>
      <c r="W22" s="202" t="s">
        <v>663</v>
      </c>
      <c r="X22" s="202" t="s">
        <v>662</v>
      </c>
      <c r="Y22" s="202" t="s">
        <v>661</v>
      </c>
      <c r="Z22" s="202" t="s">
        <v>660</v>
      </c>
      <c r="AA22" s="202" t="s">
        <v>659</v>
      </c>
      <c r="AB22" s="202" t="s">
        <v>658</v>
      </c>
      <c r="AC22" s="202" t="s">
        <v>657</v>
      </c>
      <c r="AD22" s="202" t="s">
        <v>656</v>
      </c>
      <c r="AE22" s="202" t="s">
        <v>655</v>
      </c>
      <c r="AF22" s="202" t="s">
        <v>654</v>
      </c>
      <c r="AG22" s="202" t="s">
        <v>653</v>
      </c>
      <c r="AH22" s="202" t="s">
        <v>652</v>
      </c>
      <c r="AI22" s="202" t="s">
        <v>651</v>
      </c>
      <c r="AJ22" s="202" t="s">
        <v>650</v>
      </c>
      <c r="AK22" s="202" t="s">
        <v>649</v>
      </c>
      <c r="AL22" s="202" t="s">
        <v>648</v>
      </c>
      <c r="AM22" s="202" t="s">
        <v>647</v>
      </c>
      <c r="AN22" s="202" t="s">
        <v>646</v>
      </c>
      <c r="AO22" s="202" t="s">
        <v>645</v>
      </c>
      <c r="AP22" s="202" t="s">
        <v>644</v>
      </c>
      <c r="AQ22" s="202" t="s">
        <v>643</v>
      </c>
      <c r="AR22" s="202" t="s">
        <v>642</v>
      </c>
      <c r="AS22" s="202" t="s">
        <v>641</v>
      </c>
      <c r="AT22" s="202" t="s">
        <v>640</v>
      </c>
      <c r="AU22" s="202" t="s">
        <v>639</v>
      </c>
      <c r="AV22" s="202" t="s">
        <v>638</v>
      </c>
      <c r="AW22" s="202" t="s">
        <v>637</v>
      </c>
      <c r="AX22" s="202" t="s">
        <v>636</v>
      </c>
      <c r="AY22" s="202" t="s">
        <v>635</v>
      </c>
      <c r="AZ22" s="202" t="s">
        <v>634</v>
      </c>
      <c r="BA22" s="202" t="s">
        <v>633</v>
      </c>
      <c r="BB22" s="202" t="s">
        <v>632</v>
      </c>
      <c r="BC22" s="202" t="s">
        <v>631</v>
      </c>
      <c r="BD22" s="202" t="s">
        <v>630</v>
      </c>
      <c r="BE22" s="202" t="s">
        <v>629</v>
      </c>
      <c r="BF22" s="202" t="s">
        <v>628</v>
      </c>
      <c r="BG22" s="202" t="s">
        <v>627</v>
      </c>
      <c r="BH22" s="202" t="s">
        <v>626</v>
      </c>
      <c r="BI22" s="202" t="s">
        <v>625</v>
      </c>
      <c r="BJ22" s="202" t="s">
        <v>624</v>
      </c>
      <c r="BK22" s="202" t="s">
        <v>623</v>
      </c>
      <c r="BL22" s="202" t="s">
        <v>622</v>
      </c>
      <c r="BM22" s="202" t="s">
        <v>621</v>
      </c>
      <c r="BN22" s="202" t="s">
        <v>620</v>
      </c>
      <c r="BO22" s="202" t="s">
        <v>619</v>
      </c>
      <c r="BP22" s="202" t="s">
        <v>618</v>
      </c>
      <c r="BQ22" s="202" t="s">
        <v>617</v>
      </c>
      <c r="BR22" s="202" t="s">
        <v>616</v>
      </c>
      <c r="BS22" s="202" t="s">
        <v>615</v>
      </c>
      <c r="BT22" s="202" t="s">
        <v>614</v>
      </c>
      <c r="BU22" s="202" t="s">
        <v>613</v>
      </c>
      <c r="BV22" s="202" t="s">
        <v>612</v>
      </c>
      <c r="BW22" s="202" t="s">
        <v>611</v>
      </c>
      <c r="BX22" s="202" t="s">
        <v>610</v>
      </c>
      <c r="BY22" s="202" t="s">
        <v>609</v>
      </c>
      <c r="BZ22" s="202" t="s">
        <v>608</v>
      </c>
      <c r="CA22" s="202" t="s">
        <v>607</v>
      </c>
      <c r="CB22" s="202" t="s">
        <v>606</v>
      </c>
      <c r="CC22" s="202" t="s">
        <v>605</v>
      </c>
      <c r="CD22" s="202" t="s">
        <v>604</v>
      </c>
      <c r="CE22" s="202" t="s">
        <v>603</v>
      </c>
      <c r="CF22" s="202" t="s">
        <v>602</v>
      </c>
      <c r="CG22" s="202" t="s">
        <v>601</v>
      </c>
      <c r="CH22" s="202" t="s">
        <v>600</v>
      </c>
      <c r="CI22" s="202" t="s">
        <v>599</v>
      </c>
      <c r="CJ22" s="202" t="s">
        <v>598</v>
      </c>
      <c r="CK22" s="202" t="s">
        <v>597</v>
      </c>
      <c r="CL22" s="202" t="s">
        <v>596</v>
      </c>
      <c r="CM22" s="202" t="s">
        <v>595</v>
      </c>
    </row>
    <row r="23" spans="1:91">
      <c r="A23" s="243"/>
      <c r="B23" s="202" t="s">
        <v>594</v>
      </c>
      <c r="C23" s="202" t="s">
        <v>2313</v>
      </c>
      <c r="D23" s="202" t="s">
        <v>2343</v>
      </c>
      <c r="E23" s="202" t="s">
        <v>2373</v>
      </c>
      <c r="F23" s="202" t="s">
        <v>2403</v>
      </c>
      <c r="G23" s="202" t="s">
        <v>2433</v>
      </c>
      <c r="H23" s="202" t="s">
        <v>592</v>
      </c>
      <c r="I23" s="202" t="s">
        <v>591</v>
      </c>
      <c r="J23" s="202" t="s">
        <v>590</v>
      </c>
      <c r="K23" s="202" t="s">
        <v>589</v>
      </c>
      <c r="L23" s="202" t="s">
        <v>588</v>
      </c>
      <c r="M23" s="202" t="s">
        <v>587</v>
      </c>
      <c r="N23" s="202" t="s">
        <v>586</v>
      </c>
      <c r="O23" s="202" t="s">
        <v>585</v>
      </c>
      <c r="P23" s="202" t="s">
        <v>584</v>
      </c>
      <c r="Q23" s="202" t="s">
        <v>583</v>
      </c>
      <c r="R23" s="202" t="s">
        <v>582</v>
      </c>
      <c r="S23" s="202" t="s">
        <v>581</v>
      </c>
      <c r="T23" s="202" t="s">
        <v>580</v>
      </c>
      <c r="U23" s="202" t="s">
        <v>579</v>
      </c>
      <c r="V23" s="202" t="s">
        <v>578</v>
      </c>
      <c r="W23" s="202" t="s">
        <v>577</v>
      </c>
      <c r="X23" s="202" t="s">
        <v>576</v>
      </c>
      <c r="Y23" s="202" t="s">
        <v>575</v>
      </c>
      <c r="Z23" s="202" t="s">
        <v>574</v>
      </c>
      <c r="AA23" s="202" t="s">
        <v>573</v>
      </c>
      <c r="AB23" s="202" t="s">
        <v>572</v>
      </c>
      <c r="AC23" s="202" t="s">
        <v>571</v>
      </c>
      <c r="AD23" s="202" t="s">
        <v>570</v>
      </c>
      <c r="AE23" s="202" t="s">
        <v>569</v>
      </c>
      <c r="AF23" s="202" t="s">
        <v>568</v>
      </c>
      <c r="AG23" s="202" t="s">
        <v>567</v>
      </c>
      <c r="AH23" s="202" t="s">
        <v>566</v>
      </c>
      <c r="AI23" s="202" t="s">
        <v>565</v>
      </c>
      <c r="AJ23" s="202" t="s">
        <v>564</v>
      </c>
      <c r="AK23" s="202" t="s">
        <v>563</v>
      </c>
      <c r="AL23" s="202" t="s">
        <v>562</v>
      </c>
      <c r="AM23" s="202" t="s">
        <v>561</v>
      </c>
      <c r="AN23" s="202" t="s">
        <v>560</v>
      </c>
      <c r="AO23" s="202" t="s">
        <v>559</v>
      </c>
      <c r="AP23" s="202" t="s">
        <v>558</v>
      </c>
      <c r="AQ23" s="202" t="s">
        <v>557</v>
      </c>
      <c r="AR23" s="202" t="s">
        <v>556</v>
      </c>
      <c r="AS23" s="202" t="s">
        <v>555</v>
      </c>
      <c r="AT23" s="202" t="s">
        <v>554</v>
      </c>
      <c r="AU23" s="202" t="s">
        <v>553</v>
      </c>
      <c r="AV23" s="202" t="s">
        <v>552</v>
      </c>
      <c r="AW23" s="202" t="s">
        <v>551</v>
      </c>
      <c r="AX23" s="202" t="s">
        <v>550</v>
      </c>
      <c r="AY23" s="202" t="s">
        <v>549</v>
      </c>
      <c r="AZ23" s="202" t="s">
        <v>548</v>
      </c>
      <c r="BA23" s="202" t="s">
        <v>547</v>
      </c>
      <c r="BB23" s="202" t="s">
        <v>546</v>
      </c>
      <c r="BC23" s="202" t="s">
        <v>545</v>
      </c>
      <c r="BD23" s="202" t="s">
        <v>544</v>
      </c>
      <c r="BE23" s="202" t="s">
        <v>543</v>
      </c>
      <c r="BF23" s="202" t="s">
        <v>542</v>
      </c>
      <c r="BG23" s="202" t="s">
        <v>541</v>
      </c>
      <c r="BH23" s="202" t="s">
        <v>540</v>
      </c>
      <c r="BI23" s="202" t="s">
        <v>539</v>
      </c>
      <c r="BJ23" s="202" t="s">
        <v>538</v>
      </c>
      <c r="BK23" s="202" t="s">
        <v>537</v>
      </c>
      <c r="BL23" s="202" t="s">
        <v>536</v>
      </c>
      <c r="BM23" s="202" t="s">
        <v>535</v>
      </c>
      <c r="BN23" s="202" t="s">
        <v>534</v>
      </c>
      <c r="BO23" s="202" t="s">
        <v>533</v>
      </c>
      <c r="BP23" s="202" t="s">
        <v>532</v>
      </c>
      <c r="BQ23" s="202" t="s">
        <v>531</v>
      </c>
      <c r="BR23" s="202" t="s">
        <v>530</v>
      </c>
      <c r="BS23" s="202" t="s">
        <v>529</v>
      </c>
      <c r="BT23" s="202" t="s">
        <v>528</v>
      </c>
      <c r="BU23" s="202" t="s">
        <v>527</v>
      </c>
      <c r="BV23" s="202" t="s">
        <v>526</v>
      </c>
      <c r="BW23" s="202" t="s">
        <v>525</v>
      </c>
      <c r="BX23" s="202" t="s">
        <v>524</v>
      </c>
      <c r="BY23" s="202" t="s">
        <v>523</v>
      </c>
      <c r="BZ23" s="202" t="s">
        <v>522</v>
      </c>
      <c r="CA23" s="202" t="s">
        <v>521</v>
      </c>
      <c r="CB23" s="202" t="s">
        <v>520</v>
      </c>
      <c r="CC23" s="202" t="s">
        <v>519</v>
      </c>
      <c r="CD23" s="202" t="s">
        <v>518</v>
      </c>
      <c r="CE23" s="202" t="s">
        <v>517</v>
      </c>
      <c r="CF23" s="202" t="s">
        <v>516</v>
      </c>
      <c r="CG23" s="202" t="s">
        <v>515</v>
      </c>
      <c r="CH23" s="202" t="s">
        <v>514</v>
      </c>
      <c r="CI23" s="202" t="s">
        <v>513</v>
      </c>
      <c r="CJ23" s="202" t="s">
        <v>512</v>
      </c>
      <c r="CK23" s="202" t="s">
        <v>511</v>
      </c>
      <c r="CL23" s="202" t="s">
        <v>510</v>
      </c>
      <c r="CM23" s="202" t="s">
        <v>509</v>
      </c>
    </row>
    <row r="24" spans="1:91">
      <c r="A24" s="203"/>
      <c r="B24" s="202" t="s">
        <v>508</v>
      </c>
      <c r="C24" s="202" t="s">
        <v>2314</v>
      </c>
      <c r="D24" s="202" t="s">
        <v>2344</v>
      </c>
      <c r="E24" s="202" t="s">
        <v>2374</v>
      </c>
      <c r="F24" s="202" t="s">
        <v>2404</v>
      </c>
      <c r="G24" s="202" t="s">
        <v>2434</v>
      </c>
      <c r="H24" s="202" t="s">
        <v>506</v>
      </c>
      <c r="I24" s="202" t="s">
        <v>505</v>
      </c>
      <c r="J24" s="202" t="s">
        <v>504</v>
      </c>
      <c r="K24" s="202" t="s">
        <v>503</v>
      </c>
      <c r="L24" s="202" t="s">
        <v>502</v>
      </c>
      <c r="M24" s="202" t="s">
        <v>501</v>
      </c>
      <c r="N24" s="202" t="s">
        <v>500</v>
      </c>
      <c r="O24" s="202" t="s">
        <v>499</v>
      </c>
      <c r="P24" s="202" t="s">
        <v>498</v>
      </c>
      <c r="Q24" s="202" t="s">
        <v>497</v>
      </c>
      <c r="R24" s="202" t="s">
        <v>496</v>
      </c>
      <c r="S24" s="202" t="s">
        <v>495</v>
      </c>
      <c r="T24" s="202" t="s">
        <v>494</v>
      </c>
      <c r="U24" s="202" t="s">
        <v>493</v>
      </c>
      <c r="V24" s="202" t="s">
        <v>492</v>
      </c>
      <c r="W24" s="202" t="s">
        <v>491</v>
      </c>
      <c r="X24" s="202" t="s">
        <v>490</v>
      </c>
      <c r="Y24" s="202" t="s">
        <v>489</v>
      </c>
      <c r="Z24" s="202" t="s">
        <v>488</v>
      </c>
      <c r="AA24" s="202" t="s">
        <v>487</v>
      </c>
      <c r="AB24" s="202" t="s">
        <v>486</v>
      </c>
      <c r="AC24" s="202" t="s">
        <v>485</v>
      </c>
      <c r="AD24" s="202" t="s">
        <v>484</v>
      </c>
      <c r="AE24" s="202" t="s">
        <v>483</v>
      </c>
      <c r="AF24" s="202" t="s">
        <v>482</v>
      </c>
      <c r="AG24" s="202" t="s">
        <v>481</v>
      </c>
      <c r="AH24" s="202" t="s">
        <v>480</v>
      </c>
      <c r="AI24" s="202" t="s">
        <v>479</v>
      </c>
      <c r="AJ24" s="202" t="s">
        <v>478</v>
      </c>
      <c r="AK24" s="202" t="s">
        <v>477</v>
      </c>
      <c r="AL24" s="202" t="s">
        <v>476</v>
      </c>
      <c r="AM24" s="202" t="s">
        <v>475</v>
      </c>
      <c r="AN24" s="202" t="s">
        <v>474</v>
      </c>
      <c r="AO24" s="202" t="s">
        <v>473</v>
      </c>
      <c r="AP24" s="202" t="s">
        <v>472</v>
      </c>
      <c r="AQ24" s="202" t="s">
        <v>471</v>
      </c>
      <c r="AR24" s="202" t="s">
        <v>470</v>
      </c>
      <c r="AS24" s="202" t="s">
        <v>469</v>
      </c>
      <c r="AT24" s="202" t="s">
        <v>468</v>
      </c>
      <c r="AU24" s="202" t="s">
        <v>467</v>
      </c>
      <c r="AV24" s="202" t="s">
        <v>466</v>
      </c>
      <c r="AW24" s="202" t="s">
        <v>465</v>
      </c>
      <c r="AX24" s="202" t="s">
        <v>464</v>
      </c>
      <c r="AY24" s="202" t="s">
        <v>463</v>
      </c>
      <c r="AZ24" s="202" t="s">
        <v>462</v>
      </c>
      <c r="BA24" s="202" t="s">
        <v>461</v>
      </c>
      <c r="BB24" s="202" t="s">
        <v>460</v>
      </c>
      <c r="BC24" s="202" t="s">
        <v>459</v>
      </c>
      <c r="BD24" s="202" t="s">
        <v>458</v>
      </c>
      <c r="BE24" s="202" t="s">
        <v>457</v>
      </c>
      <c r="BF24" s="202" t="s">
        <v>456</v>
      </c>
      <c r="BG24" s="202" t="s">
        <v>455</v>
      </c>
      <c r="BH24" s="202" t="s">
        <v>454</v>
      </c>
      <c r="BI24" s="202" t="s">
        <v>453</v>
      </c>
      <c r="BJ24" s="202" t="s">
        <v>452</v>
      </c>
      <c r="BK24" s="202" t="s">
        <v>451</v>
      </c>
      <c r="BL24" s="202" t="s">
        <v>450</v>
      </c>
      <c r="BM24" s="202" t="s">
        <v>449</v>
      </c>
      <c r="BN24" s="202" t="s">
        <v>448</v>
      </c>
      <c r="BO24" s="202" t="s">
        <v>447</v>
      </c>
      <c r="BP24" s="202" t="s">
        <v>446</v>
      </c>
      <c r="BQ24" s="202" t="s">
        <v>445</v>
      </c>
      <c r="BR24" s="202" t="s">
        <v>444</v>
      </c>
      <c r="BS24" s="202" t="s">
        <v>443</v>
      </c>
      <c r="BT24" s="202" t="s">
        <v>442</v>
      </c>
      <c r="BU24" s="202" t="s">
        <v>441</v>
      </c>
      <c r="BV24" s="202" t="s">
        <v>440</v>
      </c>
      <c r="BW24" s="202" t="s">
        <v>439</v>
      </c>
      <c r="BX24" s="202" t="s">
        <v>438</v>
      </c>
      <c r="BY24" s="202" t="s">
        <v>437</v>
      </c>
      <c r="BZ24" s="202" t="s">
        <v>436</v>
      </c>
      <c r="CA24" s="202" t="s">
        <v>435</v>
      </c>
      <c r="CB24" s="202" t="s">
        <v>434</v>
      </c>
      <c r="CC24" s="202" t="s">
        <v>433</v>
      </c>
      <c r="CD24" s="202" t="s">
        <v>432</v>
      </c>
      <c r="CE24" s="202" t="s">
        <v>431</v>
      </c>
      <c r="CF24" s="202" t="s">
        <v>430</v>
      </c>
      <c r="CG24" s="202" t="s">
        <v>429</v>
      </c>
      <c r="CH24" s="202" t="s">
        <v>428</v>
      </c>
      <c r="CI24" s="202" t="s">
        <v>427</v>
      </c>
      <c r="CJ24" s="202" t="s">
        <v>426</v>
      </c>
      <c r="CK24" s="202" t="s">
        <v>425</v>
      </c>
      <c r="CL24" s="202" t="s">
        <v>424</v>
      </c>
      <c r="CM24" s="202" t="s">
        <v>423</v>
      </c>
    </row>
    <row r="25" spans="1:91">
      <c r="A25" s="203"/>
      <c r="B25" s="202" t="s">
        <v>422</v>
      </c>
      <c r="C25" s="202" t="s">
        <v>2315</v>
      </c>
      <c r="D25" s="202" t="s">
        <v>2345</v>
      </c>
      <c r="E25" s="202" t="s">
        <v>2375</v>
      </c>
      <c r="F25" s="202" t="s">
        <v>2405</v>
      </c>
      <c r="G25" s="202" t="s">
        <v>2435</v>
      </c>
      <c r="H25" s="202" t="s">
        <v>420</v>
      </c>
      <c r="I25" s="202" t="s">
        <v>419</v>
      </c>
      <c r="J25" s="202" t="s">
        <v>418</v>
      </c>
      <c r="K25" s="202" t="s">
        <v>417</v>
      </c>
      <c r="L25" s="202" t="s">
        <v>416</v>
      </c>
      <c r="M25" s="202" t="s">
        <v>415</v>
      </c>
      <c r="N25" s="202" t="s">
        <v>414</v>
      </c>
      <c r="O25" s="202" t="s">
        <v>413</v>
      </c>
      <c r="P25" s="202" t="s">
        <v>412</v>
      </c>
      <c r="Q25" s="202" t="s">
        <v>411</v>
      </c>
      <c r="R25" s="202" t="s">
        <v>410</v>
      </c>
      <c r="S25" s="202" t="s">
        <v>409</v>
      </c>
      <c r="T25" s="202" t="s">
        <v>408</v>
      </c>
      <c r="U25" s="202" t="s">
        <v>407</v>
      </c>
      <c r="V25" s="202" t="s">
        <v>406</v>
      </c>
      <c r="W25" s="202" t="s">
        <v>405</v>
      </c>
      <c r="X25" s="202" t="s">
        <v>404</v>
      </c>
      <c r="Y25" s="202" t="s">
        <v>403</v>
      </c>
      <c r="Z25" s="202" t="s">
        <v>402</v>
      </c>
      <c r="AA25" s="202" t="s">
        <v>401</v>
      </c>
      <c r="AB25" s="202" t="s">
        <v>400</v>
      </c>
      <c r="AC25" s="202" t="s">
        <v>399</v>
      </c>
      <c r="AD25" s="202" t="s">
        <v>398</v>
      </c>
      <c r="AE25" s="202" t="s">
        <v>397</v>
      </c>
      <c r="AF25" s="202" t="s">
        <v>396</v>
      </c>
      <c r="AG25" s="202" t="s">
        <v>395</v>
      </c>
      <c r="AH25" s="202" t="s">
        <v>394</v>
      </c>
      <c r="AI25" s="202" t="s">
        <v>393</v>
      </c>
      <c r="AJ25" s="202" t="s">
        <v>392</v>
      </c>
      <c r="AK25" s="202" t="s">
        <v>391</v>
      </c>
      <c r="AL25" s="202" t="s">
        <v>390</v>
      </c>
      <c r="AM25" s="202" t="s">
        <v>389</v>
      </c>
      <c r="AN25" s="202" t="s">
        <v>388</v>
      </c>
      <c r="AO25" s="202" t="s">
        <v>387</v>
      </c>
      <c r="AP25" s="202" t="s">
        <v>386</v>
      </c>
      <c r="AQ25" s="202" t="s">
        <v>385</v>
      </c>
      <c r="AR25" s="202" t="s">
        <v>384</v>
      </c>
      <c r="AS25" s="202" t="s">
        <v>383</v>
      </c>
      <c r="AT25" s="202" t="s">
        <v>382</v>
      </c>
      <c r="AU25" s="202" t="s">
        <v>381</v>
      </c>
      <c r="AV25" s="202" t="s">
        <v>380</v>
      </c>
      <c r="AW25" s="202" t="s">
        <v>379</v>
      </c>
      <c r="AX25" s="202" t="s">
        <v>378</v>
      </c>
      <c r="AY25" s="202" t="s">
        <v>377</v>
      </c>
      <c r="AZ25" s="202" t="s">
        <v>376</v>
      </c>
      <c r="BA25" s="202" t="s">
        <v>375</v>
      </c>
      <c r="BB25" s="202" t="s">
        <v>374</v>
      </c>
      <c r="BC25" s="202" t="s">
        <v>373</v>
      </c>
      <c r="BD25" s="202" t="s">
        <v>372</v>
      </c>
      <c r="BE25" s="202" t="s">
        <v>371</v>
      </c>
      <c r="BF25" s="202" t="s">
        <v>370</v>
      </c>
      <c r="BG25" s="202" t="s">
        <v>369</v>
      </c>
      <c r="BH25" s="202" t="s">
        <v>368</v>
      </c>
      <c r="BI25" s="202" t="s">
        <v>367</v>
      </c>
      <c r="BJ25" s="202" t="s">
        <v>366</v>
      </c>
      <c r="BK25" s="202" t="s">
        <v>365</v>
      </c>
      <c r="BL25" s="202" t="s">
        <v>364</v>
      </c>
      <c r="BM25" s="202" t="s">
        <v>363</v>
      </c>
      <c r="BN25" s="202" t="s">
        <v>362</v>
      </c>
      <c r="BO25" s="202" t="s">
        <v>361</v>
      </c>
      <c r="BP25" s="202" t="s">
        <v>360</v>
      </c>
      <c r="BQ25" s="202" t="s">
        <v>359</v>
      </c>
      <c r="BR25" s="202" t="s">
        <v>358</v>
      </c>
      <c r="BS25" s="202" t="s">
        <v>357</v>
      </c>
      <c r="BT25" s="202" t="s">
        <v>356</v>
      </c>
      <c r="BU25" s="202" t="s">
        <v>355</v>
      </c>
      <c r="BV25" s="202" t="s">
        <v>354</v>
      </c>
      <c r="BW25" s="202" t="s">
        <v>353</v>
      </c>
      <c r="BX25" s="202" t="s">
        <v>352</v>
      </c>
      <c r="BY25" s="202" t="s">
        <v>351</v>
      </c>
      <c r="BZ25" s="202" t="s">
        <v>350</v>
      </c>
      <c r="CA25" s="202" t="s">
        <v>349</v>
      </c>
      <c r="CB25" s="202" t="s">
        <v>348</v>
      </c>
      <c r="CC25" s="202" t="s">
        <v>347</v>
      </c>
      <c r="CD25" s="202" t="s">
        <v>346</v>
      </c>
      <c r="CE25" s="202" t="s">
        <v>345</v>
      </c>
      <c r="CF25" s="202" t="s">
        <v>344</v>
      </c>
      <c r="CG25" s="202" t="s">
        <v>343</v>
      </c>
      <c r="CH25" s="202" t="s">
        <v>342</v>
      </c>
      <c r="CI25" s="202" t="s">
        <v>341</v>
      </c>
      <c r="CJ25" s="202" t="s">
        <v>340</v>
      </c>
      <c r="CK25" s="202" t="s">
        <v>339</v>
      </c>
      <c r="CL25" s="202" t="s">
        <v>338</v>
      </c>
      <c r="CM25" s="202" t="s">
        <v>337</v>
      </c>
    </row>
    <row r="26" spans="1:91">
      <c r="A26" s="203"/>
      <c r="B26" s="202" t="s">
        <v>336</v>
      </c>
      <c r="C26" s="202" t="s">
        <v>2316</v>
      </c>
      <c r="D26" s="202" t="s">
        <v>2346</v>
      </c>
      <c r="E26" s="202" t="s">
        <v>2376</v>
      </c>
      <c r="F26" s="202" t="s">
        <v>2406</v>
      </c>
      <c r="G26" s="202" t="s">
        <v>2436</v>
      </c>
      <c r="H26" s="202" t="s">
        <v>334</v>
      </c>
      <c r="I26" s="202" t="s">
        <v>333</v>
      </c>
      <c r="J26" s="202" t="s">
        <v>332</v>
      </c>
      <c r="K26" s="202" t="s">
        <v>331</v>
      </c>
      <c r="L26" s="202" t="s">
        <v>330</v>
      </c>
      <c r="M26" s="202" t="s">
        <v>329</v>
      </c>
      <c r="N26" s="202" t="s">
        <v>328</v>
      </c>
      <c r="O26" s="202" t="s">
        <v>327</v>
      </c>
      <c r="P26" s="202" t="s">
        <v>326</v>
      </c>
      <c r="Q26" s="202" t="s">
        <v>325</v>
      </c>
      <c r="R26" s="202" t="s">
        <v>324</v>
      </c>
      <c r="S26" s="202" t="s">
        <v>323</v>
      </c>
      <c r="T26" s="202" t="s">
        <v>322</v>
      </c>
      <c r="U26" s="202" t="s">
        <v>321</v>
      </c>
      <c r="V26" s="202" t="s">
        <v>320</v>
      </c>
      <c r="W26" s="202" t="s">
        <v>319</v>
      </c>
      <c r="X26" s="202" t="s">
        <v>318</v>
      </c>
      <c r="Y26" s="202" t="s">
        <v>317</v>
      </c>
      <c r="Z26" s="202" t="s">
        <v>316</v>
      </c>
      <c r="AA26" s="202" t="s">
        <v>315</v>
      </c>
      <c r="AB26" s="202" t="s">
        <v>314</v>
      </c>
      <c r="AC26" s="202" t="s">
        <v>313</v>
      </c>
      <c r="AD26" s="202" t="s">
        <v>312</v>
      </c>
      <c r="AE26" s="202" t="s">
        <v>311</v>
      </c>
      <c r="AF26" s="202" t="s">
        <v>310</v>
      </c>
      <c r="AG26" s="202" t="s">
        <v>309</v>
      </c>
      <c r="AH26" s="202" t="s">
        <v>308</v>
      </c>
      <c r="AI26" s="202" t="s">
        <v>307</v>
      </c>
      <c r="AJ26" s="202" t="s">
        <v>306</v>
      </c>
      <c r="AK26" s="202" t="s">
        <v>305</v>
      </c>
      <c r="AL26" s="202" t="s">
        <v>304</v>
      </c>
      <c r="AM26" s="202" t="s">
        <v>303</v>
      </c>
      <c r="AN26" s="202" t="s">
        <v>302</v>
      </c>
      <c r="AO26" s="202" t="s">
        <v>301</v>
      </c>
      <c r="AP26" s="202" t="s">
        <v>300</v>
      </c>
      <c r="AQ26" s="202" t="s">
        <v>299</v>
      </c>
      <c r="AR26" s="202" t="s">
        <v>298</v>
      </c>
      <c r="AS26" s="202" t="s">
        <v>297</v>
      </c>
      <c r="AT26" s="202" t="s">
        <v>296</v>
      </c>
      <c r="AU26" s="202" t="s">
        <v>295</v>
      </c>
      <c r="AV26" s="202" t="s">
        <v>294</v>
      </c>
      <c r="AW26" s="202" t="s">
        <v>293</v>
      </c>
      <c r="AX26" s="202" t="s">
        <v>292</v>
      </c>
      <c r="AY26" s="202" t="s">
        <v>291</v>
      </c>
      <c r="AZ26" s="202" t="s">
        <v>290</v>
      </c>
      <c r="BA26" s="202" t="s">
        <v>289</v>
      </c>
      <c r="BB26" s="202" t="s">
        <v>288</v>
      </c>
      <c r="BC26" s="202" t="s">
        <v>287</v>
      </c>
      <c r="BD26" s="202" t="s">
        <v>286</v>
      </c>
      <c r="BE26" s="202" t="s">
        <v>285</v>
      </c>
      <c r="BF26" s="202" t="s">
        <v>284</v>
      </c>
      <c r="BG26" s="202" t="s">
        <v>283</v>
      </c>
      <c r="BH26" s="202" t="s">
        <v>282</v>
      </c>
      <c r="BI26" s="202" t="s">
        <v>281</v>
      </c>
      <c r="BJ26" s="202" t="s">
        <v>280</v>
      </c>
      <c r="BK26" s="202" t="s">
        <v>279</v>
      </c>
      <c r="BL26" s="202" t="s">
        <v>278</v>
      </c>
      <c r="BM26" s="202" t="s">
        <v>277</v>
      </c>
      <c r="BN26" s="202" t="s">
        <v>276</v>
      </c>
      <c r="BO26" s="202" t="s">
        <v>275</v>
      </c>
      <c r="BP26" s="202" t="s">
        <v>274</v>
      </c>
      <c r="BQ26" s="202" t="s">
        <v>273</v>
      </c>
      <c r="BR26" s="202" t="s">
        <v>272</v>
      </c>
      <c r="BS26" s="202" t="s">
        <v>271</v>
      </c>
      <c r="BT26" s="202" t="s">
        <v>270</v>
      </c>
      <c r="BU26" s="202" t="s">
        <v>269</v>
      </c>
      <c r="BV26" s="202" t="s">
        <v>268</v>
      </c>
      <c r="BW26" s="202" t="s">
        <v>267</v>
      </c>
      <c r="BX26" s="202" t="s">
        <v>266</v>
      </c>
      <c r="BY26" s="202" t="s">
        <v>265</v>
      </c>
      <c r="BZ26" s="202" t="s">
        <v>264</v>
      </c>
      <c r="CA26" s="202" t="s">
        <v>263</v>
      </c>
      <c r="CB26" s="202" t="s">
        <v>262</v>
      </c>
      <c r="CC26" s="202" t="s">
        <v>261</v>
      </c>
      <c r="CD26" s="202" t="s">
        <v>260</v>
      </c>
      <c r="CE26" s="202" t="s">
        <v>259</v>
      </c>
      <c r="CF26" s="202" t="s">
        <v>258</v>
      </c>
      <c r="CG26" s="202" t="s">
        <v>257</v>
      </c>
      <c r="CH26" s="202" t="s">
        <v>256</v>
      </c>
      <c r="CI26" s="202" t="s">
        <v>255</v>
      </c>
      <c r="CJ26" s="202" t="s">
        <v>254</v>
      </c>
      <c r="CK26" s="202" t="s">
        <v>253</v>
      </c>
      <c r="CL26" s="202" t="s">
        <v>252</v>
      </c>
      <c r="CM26" s="202" t="s">
        <v>251</v>
      </c>
    </row>
    <row r="27" spans="1:91">
      <c r="A27" s="203"/>
      <c r="B27" s="202" t="s">
        <v>250</v>
      </c>
      <c r="C27" s="202" t="s">
        <v>2317</v>
      </c>
      <c r="D27" s="202" t="s">
        <v>2347</v>
      </c>
      <c r="E27" s="202" t="s">
        <v>2377</v>
      </c>
      <c r="F27" s="202" t="s">
        <v>2407</v>
      </c>
      <c r="G27" s="202" t="s">
        <v>2437</v>
      </c>
      <c r="H27" s="202" t="s">
        <v>248</v>
      </c>
      <c r="I27" s="202" t="s">
        <v>247</v>
      </c>
      <c r="J27" s="202" t="s">
        <v>246</v>
      </c>
      <c r="K27" s="202" t="s">
        <v>245</v>
      </c>
      <c r="L27" s="202" t="s">
        <v>244</v>
      </c>
      <c r="M27" s="202" t="s">
        <v>243</v>
      </c>
      <c r="N27" s="202" t="s">
        <v>242</v>
      </c>
      <c r="O27" s="202" t="s">
        <v>241</v>
      </c>
      <c r="P27" s="202" t="s">
        <v>240</v>
      </c>
      <c r="Q27" s="202" t="s">
        <v>239</v>
      </c>
      <c r="R27" s="202" t="s">
        <v>238</v>
      </c>
      <c r="S27" s="202" t="s">
        <v>237</v>
      </c>
      <c r="T27" s="202" t="s">
        <v>236</v>
      </c>
      <c r="U27" s="202" t="s">
        <v>235</v>
      </c>
      <c r="V27" s="202" t="s">
        <v>234</v>
      </c>
      <c r="W27" s="202" t="s">
        <v>233</v>
      </c>
      <c r="X27" s="202" t="s">
        <v>232</v>
      </c>
      <c r="Y27" s="202" t="s">
        <v>231</v>
      </c>
      <c r="Z27" s="202" t="s">
        <v>230</v>
      </c>
      <c r="AA27" s="202" t="s">
        <v>229</v>
      </c>
      <c r="AB27" s="202" t="s">
        <v>228</v>
      </c>
      <c r="AC27" s="202" t="s">
        <v>227</v>
      </c>
      <c r="AD27" s="202" t="s">
        <v>226</v>
      </c>
      <c r="AE27" s="202" t="s">
        <v>225</v>
      </c>
      <c r="AF27" s="202" t="s">
        <v>224</v>
      </c>
      <c r="AG27" s="202" t="s">
        <v>223</v>
      </c>
      <c r="AH27" s="202" t="s">
        <v>222</v>
      </c>
      <c r="AI27" s="202" t="s">
        <v>221</v>
      </c>
      <c r="AJ27" s="202" t="s">
        <v>220</v>
      </c>
      <c r="AK27" s="202" t="s">
        <v>219</v>
      </c>
      <c r="AL27" s="202" t="s">
        <v>218</v>
      </c>
      <c r="AM27" s="202" t="s">
        <v>217</v>
      </c>
      <c r="AN27" s="202" t="s">
        <v>216</v>
      </c>
      <c r="AO27" s="202" t="s">
        <v>215</v>
      </c>
      <c r="AP27" s="202" t="s">
        <v>214</v>
      </c>
      <c r="AQ27" s="202" t="s">
        <v>213</v>
      </c>
      <c r="AR27" s="202" t="s">
        <v>212</v>
      </c>
      <c r="AS27" s="202" t="s">
        <v>211</v>
      </c>
      <c r="AT27" s="202" t="s">
        <v>210</v>
      </c>
      <c r="AU27" s="202" t="s">
        <v>209</v>
      </c>
      <c r="AV27" s="202" t="s">
        <v>208</v>
      </c>
      <c r="AW27" s="202" t="s">
        <v>207</v>
      </c>
      <c r="AX27" s="202" t="s">
        <v>206</v>
      </c>
      <c r="AY27" s="202" t="s">
        <v>205</v>
      </c>
      <c r="AZ27" s="202" t="s">
        <v>204</v>
      </c>
      <c r="BA27" s="202" t="s">
        <v>203</v>
      </c>
      <c r="BB27" s="202" t="s">
        <v>202</v>
      </c>
      <c r="BC27" s="202" t="s">
        <v>201</v>
      </c>
      <c r="BD27" s="202" t="s">
        <v>200</v>
      </c>
      <c r="BE27" s="202" t="s">
        <v>199</v>
      </c>
      <c r="BF27" s="202" t="s">
        <v>198</v>
      </c>
      <c r="BG27" s="202" t="s">
        <v>197</v>
      </c>
      <c r="BH27" s="202" t="s">
        <v>196</v>
      </c>
      <c r="BI27" s="202" t="s">
        <v>195</v>
      </c>
      <c r="BJ27" s="202" t="s">
        <v>194</v>
      </c>
      <c r="BK27" s="202" t="s">
        <v>193</v>
      </c>
      <c r="BL27" s="202" t="s">
        <v>192</v>
      </c>
      <c r="BM27" s="202" t="s">
        <v>191</v>
      </c>
      <c r="BN27" s="202" t="s">
        <v>190</v>
      </c>
      <c r="BO27" s="202" t="s">
        <v>189</v>
      </c>
      <c r="BP27" s="202" t="s">
        <v>188</v>
      </c>
      <c r="BQ27" s="202" t="s">
        <v>187</v>
      </c>
      <c r="BR27" s="202" t="s">
        <v>186</v>
      </c>
      <c r="BS27" s="202" t="s">
        <v>185</v>
      </c>
      <c r="BT27" s="202" t="s">
        <v>184</v>
      </c>
      <c r="BU27" s="202" t="s">
        <v>183</v>
      </c>
      <c r="BV27" s="202" t="s">
        <v>182</v>
      </c>
      <c r="BW27" s="202" t="s">
        <v>181</v>
      </c>
      <c r="BX27" s="202" t="s">
        <v>180</v>
      </c>
      <c r="BY27" s="202" t="s">
        <v>179</v>
      </c>
      <c r="BZ27" s="202" t="s">
        <v>178</v>
      </c>
      <c r="CA27" s="202" t="s">
        <v>177</v>
      </c>
      <c r="CB27" s="202" t="s">
        <v>176</v>
      </c>
      <c r="CC27" s="202" t="s">
        <v>175</v>
      </c>
      <c r="CD27" s="202" t="s">
        <v>174</v>
      </c>
      <c r="CE27" s="202" t="s">
        <v>173</v>
      </c>
      <c r="CF27" s="202" t="s">
        <v>172</v>
      </c>
      <c r="CG27" s="202" t="s">
        <v>171</v>
      </c>
      <c r="CH27" s="202" t="s">
        <v>170</v>
      </c>
      <c r="CI27" s="202" t="s">
        <v>169</v>
      </c>
      <c r="CJ27" s="202" t="s">
        <v>168</v>
      </c>
      <c r="CK27" s="202" t="s">
        <v>167</v>
      </c>
      <c r="CL27" s="202" t="s">
        <v>166</v>
      </c>
      <c r="CM27" s="202" t="s">
        <v>165</v>
      </c>
    </row>
    <row r="28" spans="1:91">
      <c r="C28" s="202" t="s">
        <v>2318</v>
      </c>
      <c r="D28" s="202" t="s">
        <v>2348</v>
      </c>
      <c r="E28" s="202" t="s">
        <v>2378</v>
      </c>
      <c r="F28" s="202" t="s">
        <v>2408</v>
      </c>
      <c r="G28" s="202" t="s">
        <v>2438</v>
      </c>
    </row>
    <row r="29" spans="1:91" ht="13.8" thickBot="1">
      <c r="C29" s="202" t="s">
        <v>2319</v>
      </c>
      <c r="D29" s="202" t="s">
        <v>2349</v>
      </c>
      <c r="E29" s="202" t="s">
        <v>2379</v>
      </c>
      <c r="F29" s="202" t="s">
        <v>2409</v>
      </c>
      <c r="G29" s="202" t="s">
        <v>2439</v>
      </c>
    </row>
    <row r="30" spans="1:91">
      <c r="B30" s="209">
        <v>1</v>
      </c>
      <c r="C30" s="202" t="s">
        <v>2320</v>
      </c>
      <c r="D30" s="202" t="s">
        <v>2350</v>
      </c>
      <c r="E30" s="202" t="s">
        <v>2380</v>
      </c>
      <c r="F30" s="202" t="s">
        <v>2410</v>
      </c>
      <c r="G30" s="202" t="s">
        <v>2440</v>
      </c>
    </row>
    <row r="31" spans="1:91" ht="13.8" thickBot="1">
      <c r="B31" s="210">
        <v>2</v>
      </c>
      <c r="C31" s="202" t="s">
        <v>2321</v>
      </c>
      <c r="D31" s="202" t="s">
        <v>2351</v>
      </c>
      <c r="E31" s="202" t="s">
        <v>2381</v>
      </c>
      <c r="F31" s="202" t="s">
        <v>2411</v>
      </c>
      <c r="G31" s="202" t="s">
        <v>2441</v>
      </c>
    </row>
    <row r="32" spans="1:91">
      <c r="B32" s="210">
        <v>3</v>
      </c>
      <c r="C32" s="202" t="s">
        <v>2322</v>
      </c>
      <c r="D32" s="202" t="s">
        <v>2352</v>
      </c>
      <c r="E32" s="202" t="s">
        <v>2382</v>
      </c>
      <c r="F32" s="202" t="s">
        <v>2412</v>
      </c>
      <c r="G32" s="202" t="s">
        <v>2442</v>
      </c>
      <c r="K32" s="229"/>
      <c r="L32" s="230"/>
      <c r="M32" s="230" t="s">
        <v>2507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2496</v>
      </c>
      <c r="M34" s="3" t="s">
        <v>12</v>
      </c>
      <c r="O34" s="217" t="s">
        <v>2497</v>
      </c>
      <c r="P34" s="217" t="s">
        <v>2471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HO</v>
      </c>
      <c r="R35" s="233"/>
      <c r="Y35"/>
      <c r="Z35" t="s">
        <v>2443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HO</v>
      </c>
      <c r="O36" s="205">
        <f>COUNTIF(M35:M54,$P36)</f>
        <v>0</v>
      </c>
      <c r="P36" s="215" t="s">
        <v>2472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HO</v>
      </c>
      <c r="O37" s="205">
        <f>COUNTIF(M35:M54,$P37)</f>
        <v>0</v>
      </c>
      <c r="P37" s="215" t="s">
        <v>2478</v>
      </c>
      <c r="R37" s="233"/>
      <c r="Y37" t="s">
        <v>2448</v>
      </c>
      <c r="Z37" t="s">
        <v>13</v>
      </c>
      <c r="AA37"/>
      <c r="AB37"/>
      <c r="AC37"/>
    </row>
    <row r="38" spans="2:29">
      <c r="B38" s="210">
        <v>9</v>
      </c>
      <c r="H38" s="217" t="s">
        <v>2470</v>
      </c>
      <c r="I38" s="217" t="s">
        <v>2469</v>
      </c>
      <c r="K38" s="232"/>
      <c r="L38" s="205">
        <v>4</v>
      </c>
      <c r="M38" s="238" t="str">
        <f>Worksheet!V14</f>
        <v>HO</v>
      </c>
      <c r="O38" s="205">
        <f>COUNTIF(M35:M54,$P38)</f>
        <v>0</v>
      </c>
      <c r="P38" s="215" t="s">
        <v>2480</v>
      </c>
      <c r="R38" s="233"/>
      <c r="Y38"/>
      <c r="Z38" t="s">
        <v>2444</v>
      </c>
      <c r="AA38"/>
      <c r="AB38"/>
      <c r="AC38"/>
    </row>
    <row r="39" spans="2:29">
      <c r="B39" s="210">
        <v>10</v>
      </c>
      <c r="H39" s="216" t="s">
        <v>2294</v>
      </c>
      <c r="I39" s="215">
        <f ca="1">IF(Worksheet!D11&gt;0,(ROUNDUP(('TICKETS (1)'!I6-(Worksheet!H11+3.5))/4 +1,0))*2,ROUNDUP(('TICKETS (1)'!I6-(Worksheet!H11+3.5))/4 +1,0))</f>
        <v>6</v>
      </c>
      <c r="K39" s="232"/>
      <c r="L39" s="205">
        <v>5</v>
      </c>
      <c r="M39" s="238" t="str">
        <f>Worksheet!V15</f>
        <v>SKSCM</v>
      </c>
      <c r="O39" s="205">
        <f>COUNTIF($M35:$M54,$P40)</f>
        <v>0</v>
      </c>
      <c r="P39" s="215" t="s">
        <v>2597</v>
      </c>
      <c r="R39" s="233"/>
      <c r="Y39"/>
      <c r="Z39" t="s">
        <v>2445</v>
      </c>
      <c r="AA39"/>
      <c r="AB39"/>
      <c r="AC39"/>
    </row>
    <row r="40" spans="2:29">
      <c r="B40" s="210">
        <v>11</v>
      </c>
      <c r="H40" s="216" t="s">
        <v>2209</v>
      </c>
      <c r="I40" s="215">
        <f ca="1">IF(Worksheet!D12&gt;0,(ROUNDUP(('TICKETS (1)'!I20-(Worksheet!H12+3.5))/4 +1,0))*2,ROUNDUP(('TICKETS (1)'!I20-(Worksheet!H12+3.5))/4 +1,0))</f>
        <v>6</v>
      </c>
      <c r="K40" s="232"/>
      <c r="L40" s="205">
        <v>6</v>
      </c>
      <c r="M40" s="238" t="str">
        <f>Worksheet!V16</f>
        <v>SKSCM</v>
      </c>
      <c r="O40" s="205">
        <f>COUNTIF(M35:M54,$P41)</f>
        <v>0</v>
      </c>
      <c r="P40" s="215" t="s">
        <v>2473</v>
      </c>
      <c r="R40" s="233"/>
      <c r="Y40"/>
      <c r="Z40" t="s">
        <v>2446</v>
      </c>
      <c r="AA40"/>
      <c r="AB40"/>
      <c r="AC40"/>
    </row>
    <row r="41" spans="2:29">
      <c r="B41" s="210">
        <v>12</v>
      </c>
      <c r="H41" s="216" t="s">
        <v>2124</v>
      </c>
      <c r="I41" s="215">
        <f ca="1">IF(Worksheet!D13&gt;0,(ROUNDUP(('TICKETS (1)'!I34-(Worksheet!H13+3.5))/4 +1,0))*2,ROUNDUP(('TICKETS (1)'!I34-(Worksheet!H13+3.5))/4 +1,0))</f>
        <v>6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2481</v>
      </c>
      <c r="R41" s="233"/>
      <c r="Y41"/>
      <c r="Z41" t="s">
        <v>2447</v>
      </c>
      <c r="AA41"/>
      <c r="AB41"/>
      <c r="AC41"/>
    </row>
    <row r="42" spans="2:29">
      <c r="B42" s="210">
        <v>13</v>
      </c>
      <c r="H42" s="216" t="s">
        <v>2039</v>
      </c>
      <c r="I42" s="215">
        <f ca="1">IF(Worksheet!D14&gt;0,(ROUNDUP(('TICKETS (1)'!I48-(Worksheet!H14+3.5))/4 +1,0))*2,ROUNDUP(('TICKETS (1)'!I48-(Worksheet!H14+3.5))/4 +1,0))</f>
        <v>6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2482</v>
      </c>
      <c r="R42" s="233"/>
      <c r="Y42"/>
      <c r="Z42" t="s">
        <v>2452</v>
      </c>
      <c r="AA42"/>
      <c r="AB42"/>
      <c r="AC42"/>
    </row>
    <row r="43" spans="2:29">
      <c r="B43" s="210">
        <v>14</v>
      </c>
      <c r="H43" s="216" t="s">
        <v>1954</v>
      </c>
      <c r="I43" s="215">
        <f ca="1">IF(Worksheet!D15&gt;0,(ROUNDUP(('TICKETS (1)'!I60-(Worksheet!H15+3.5))/4 +1,0))*2,ROUNDUP(('TICKETS (1)'!I60-(Worksheet!H15+3.5))/4 +1,0))</f>
        <v>6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2474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1869</v>
      </c>
      <c r="I44" s="215">
        <f ca="1">IF(Worksheet!D16&gt;0,(ROUNDUP(('TICKETS (1)'!I74-(Worksheet!H16+3.5))/4 +1,0))*2,ROUNDUP(('TICKETS (1)'!I74-(Worksheet!H16+3.5))/4 +1,0))</f>
        <v>21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2483</v>
      </c>
      <c r="R44" s="233"/>
      <c r="Y44" t="s">
        <v>2449</v>
      </c>
      <c r="Z44" t="s">
        <v>13</v>
      </c>
      <c r="AA44"/>
      <c r="AB44"/>
      <c r="AC44"/>
    </row>
    <row r="45" spans="2:29">
      <c r="B45" s="210">
        <v>16</v>
      </c>
      <c r="H45" s="216" t="s">
        <v>1784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2484</v>
      </c>
      <c r="R45" s="233"/>
      <c r="Y45"/>
      <c r="Z45" t="s">
        <v>2445</v>
      </c>
      <c r="AA45"/>
      <c r="AB45"/>
      <c r="AC45"/>
    </row>
    <row r="46" spans="2:29">
      <c r="B46" s="210">
        <v>17</v>
      </c>
      <c r="H46" s="216" t="s">
        <v>1699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2475</v>
      </c>
      <c r="R46" s="233"/>
      <c r="Y46"/>
      <c r="Z46" t="s">
        <v>2450</v>
      </c>
      <c r="AA46"/>
      <c r="AB46"/>
      <c r="AC46"/>
    </row>
    <row r="47" spans="2:29">
      <c r="B47" s="210">
        <v>18</v>
      </c>
      <c r="H47" s="216" t="s">
        <v>1614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2485</v>
      </c>
      <c r="R47" s="233"/>
      <c r="Y47"/>
      <c r="Z47" t="s">
        <v>2451</v>
      </c>
      <c r="AA47"/>
      <c r="AB47"/>
      <c r="AC47"/>
    </row>
    <row r="48" spans="2:29">
      <c r="B48" s="210">
        <v>19</v>
      </c>
      <c r="H48" s="216" t="s">
        <v>1529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2486</v>
      </c>
      <c r="R48" s="233"/>
      <c r="Y48"/>
      <c r="Z48" t="s">
        <v>2446</v>
      </c>
      <c r="AA48"/>
      <c r="AB48"/>
      <c r="AC48"/>
    </row>
    <row r="49" spans="1:29">
      <c r="B49" s="210">
        <v>20</v>
      </c>
      <c r="H49" s="216" t="s">
        <v>1444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2476</v>
      </c>
      <c r="R49" s="233"/>
      <c r="Y49"/>
      <c r="Z49" t="s">
        <v>2452</v>
      </c>
      <c r="AA49"/>
      <c r="AB49"/>
      <c r="AC49"/>
    </row>
    <row r="50" spans="1:29">
      <c r="B50" s="210">
        <v>21</v>
      </c>
      <c r="H50" s="216" t="s">
        <v>1359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2477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1274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2479</v>
      </c>
      <c r="R51" s="233"/>
      <c r="Y51" t="s">
        <v>2453</v>
      </c>
      <c r="Z51" t="s">
        <v>13</v>
      </c>
      <c r="AA51"/>
      <c r="AB51"/>
      <c r="AC51"/>
    </row>
    <row r="52" spans="1:29">
      <c r="B52" s="210">
        <v>23</v>
      </c>
      <c r="H52" s="216" t="s">
        <v>1189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2490</v>
      </c>
      <c r="R52" s="233"/>
      <c r="Y52"/>
      <c r="Z52" t="s">
        <v>2445</v>
      </c>
      <c r="AA52"/>
      <c r="AB52"/>
      <c r="AC52"/>
    </row>
    <row r="53" spans="1:29">
      <c r="B53" s="210">
        <v>24</v>
      </c>
      <c r="H53" s="216" t="s">
        <v>1104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2491</v>
      </c>
      <c r="R53" s="233"/>
      <c r="Y53"/>
      <c r="Z53" t="s">
        <v>2454</v>
      </c>
      <c r="AA53"/>
      <c r="AB53"/>
      <c r="AC53"/>
    </row>
    <row r="54" spans="1:29">
      <c r="B54" s="210">
        <v>25</v>
      </c>
      <c r="H54" s="216" t="s">
        <v>1019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2492</v>
      </c>
      <c r="R54" s="233"/>
      <c r="Y54"/>
      <c r="Z54" t="s">
        <v>2446</v>
      </c>
      <c r="AA54"/>
      <c r="AB54"/>
      <c r="AC54"/>
    </row>
    <row r="55" spans="1:29">
      <c r="B55" s="210">
        <v>26</v>
      </c>
      <c r="H55" s="216" t="s">
        <v>934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2493</v>
      </c>
      <c r="R55" s="233"/>
      <c r="Y55"/>
      <c r="Z55" t="s">
        <v>2452</v>
      </c>
      <c r="AA55"/>
      <c r="AB55"/>
      <c r="AC55"/>
    </row>
    <row r="56" spans="1:29">
      <c r="B56" s="210">
        <v>27</v>
      </c>
      <c r="H56" s="216" t="s">
        <v>849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2494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764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2495</v>
      </c>
      <c r="R57" s="233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8" thickBot="1">
      <c r="B58" s="210">
        <v>29</v>
      </c>
      <c r="H58" s="216" t="s">
        <v>679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2488</v>
      </c>
      <c r="Q58" s="235"/>
      <c r="R58" s="236"/>
      <c r="Y58"/>
      <c r="Z58" t="s">
        <v>2445</v>
      </c>
      <c r="AA58"/>
      <c r="AB58" t="s">
        <v>2445</v>
      </c>
      <c r="AC58"/>
    </row>
    <row r="59" spans="1:29" ht="13.8" thickBot="1">
      <c r="B59" s="211">
        <v>30</v>
      </c>
      <c r="H59" s="216" t="s">
        <v>2570</v>
      </c>
      <c r="I59" s="215" t="e">
        <f>IF(#REF!&gt;0,(ROUNDUP((#REF!-(#REF!+3.5))/4 +1,0))*2,ROUNDUP((#REF!-(#REF!+3.5))/4 +1,0))</f>
        <v>#REF!</v>
      </c>
      <c r="P59" s="235"/>
      <c r="W59"/>
      <c r="X59" t="s">
        <v>2450</v>
      </c>
      <c r="Y59"/>
      <c r="Z59" t="s">
        <v>2450</v>
      </c>
      <c r="AA59"/>
    </row>
    <row r="60" spans="1:29">
      <c r="H60" s="216" t="s">
        <v>2571</v>
      </c>
      <c r="I60" s="215" t="e">
        <f>IF(#REF!&gt;0,(ROUNDUP((#REF!-(#REF!+3.5))/4 +1,0))*2,ROUNDUP((#REF!-(#REF!+3.5))/4 +1,0))</f>
        <v>#REF!</v>
      </c>
      <c r="P60" s="202" t="s">
        <v>2548</v>
      </c>
      <c r="Y60"/>
      <c r="Z60" t="s">
        <v>2451</v>
      </c>
      <c r="AA60"/>
      <c r="AB60" t="s">
        <v>2451</v>
      </c>
      <c r="AC60"/>
    </row>
    <row r="61" spans="1:29">
      <c r="H61" s="216" t="s">
        <v>2572</v>
      </c>
      <c r="I61" s="215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6" t="s">
        <v>2573</v>
      </c>
      <c r="I62" s="215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6" t="s">
        <v>2574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6" t="s">
        <v>2575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6" t="s">
        <v>2576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8" thickBot="1">
      <c r="H66" s="216" t="s">
        <v>2577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5.8" thickBot="1">
      <c r="A67"/>
      <c r="B67" s="213" t="s">
        <v>2462</v>
      </c>
      <c r="C67" s="213" t="s">
        <v>2463</v>
      </c>
      <c r="D67" s="213" t="s">
        <v>2464</v>
      </c>
      <c r="E67" s="213" t="s">
        <v>2446</v>
      </c>
      <c r="F67" s="213" t="s">
        <v>2465</v>
      </c>
      <c r="H67" s="216" t="s">
        <v>2578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2508</v>
      </c>
      <c r="N67" s="230"/>
      <c r="O67" s="230"/>
      <c r="Q67" s="230"/>
      <c r="R67" s="231"/>
      <c r="V67" s="213" t="s">
        <v>2451</v>
      </c>
      <c r="W67" s="213" t="s">
        <v>2466</v>
      </c>
      <c r="X67" s="213" t="s">
        <v>2450</v>
      </c>
      <c r="Y67"/>
      <c r="Z67"/>
      <c r="AA67" s="213" t="s">
        <v>2445</v>
      </c>
      <c r="AB67"/>
      <c r="AC67"/>
      <c r="AD67"/>
    </row>
    <row r="68" spans="1:30">
      <c r="A68">
        <v>1</v>
      </c>
      <c r="B68">
        <f>Worksheet!BF11</f>
        <v>1.9874999999999998</v>
      </c>
      <c r="C68">
        <f>Worksheet!AE11</f>
        <v>4.083333333333333</v>
      </c>
      <c r="D68">
        <f>IF(Worksheet!AA11&gt;0,(Worksheet!AA11*Worksheet!P11+8)/36,0)</f>
        <v>2.0722222222222224</v>
      </c>
      <c r="E68">
        <f>IF(Worksheet!M11&gt;0,Worksheet!AA11+1,0)</f>
        <v>1.9</v>
      </c>
      <c r="F68">
        <f ca="1">IF(Worksheet!M11&gt;0,I39+2,0)</f>
        <v>8</v>
      </c>
      <c r="H68" s="216" t="s">
        <v>2579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1.9874999999999998</v>
      </c>
      <c r="C69">
        <f>Worksheet!AE12</f>
        <v>4.083333333333333</v>
      </c>
      <c r="D69">
        <f>IF(Worksheet!AA12&gt;0,(Worksheet!AA12*Worksheet!P12+8)/36,0)</f>
        <v>2.0722222222222224</v>
      </c>
      <c r="E69">
        <f>IF(Worksheet!M12&gt;0,Worksheet!AA12+1,0)</f>
        <v>1.9</v>
      </c>
      <c r="F69">
        <f ca="1">IF(Worksheet!M12&gt;0,I40+2,0)</f>
        <v>8</v>
      </c>
      <c r="H69" s="216" t="s">
        <v>2580</v>
      </c>
      <c r="I69" s="215" t="e">
        <f>IF(#REF!&gt;0,(ROUNDUP((#REF!-(#REF!+3.5))/4 +1,0))*2,ROUNDUP((#REF!-(#REF!+3.5))/4 +1,0))</f>
        <v>#REF!</v>
      </c>
      <c r="J69"/>
      <c r="K69" s="232"/>
      <c r="L69" s="217" t="s">
        <v>2496</v>
      </c>
      <c r="M69" s="3" t="s">
        <v>12</v>
      </c>
      <c r="O69" s="217" t="s">
        <v>2497</v>
      </c>
      <c r="R69" s="233"/>
    </row>
    <row r="70" spans="1:30">
      <c r="A70">
        <v>3</v>
      </c>
      <c r="B70">
        <f>Worksheet!BF13</f>
        <v>1.65</v>
      </c>
      <c r="C70">
        <f>Worksheet!AE13</f>
        <v>3.3333333333333335</v>
      </c>
      <c r="D70">
        <f>IF(Worksheet!AA13&gt;0,(Worksheet!AA13*Worksheet!P13+8)/36,0)</f>
        <v>2.0722222222222224</v>
      </c>
      <c r="E70">
        <f>IF(Worksheet!M13&gt;0,Worksheet!AA13+1,0)</f>
        <v>1.9</v>
      </c>
      <c r="F70">
        <f ca="1">IF(Worksheet!M13&gt;0,I41+2,0)</f>
        <v>8</v>
      </c>
      <c r="H70" s="216" t="s">
        <v>2581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2471</v>
      </c>
      <c r="R70" s="233"/>
    </row>
    <row r="71" spans="1:30">
      <c r="A71">
        <v>4</v>
      </c>
      <c r="B71">
        <f>Worksheet!BF14</f>
        <v>1.65</v>
      </c>
      <c r="C71">
        <f>Worksheet!AE14</f>
        <v>3.3333333333333335</v>
      </c>
      <c r="D71">
        <f>IF(Worksheet!AA14&gt;0,(Worksheet!AA14*Worksheet!P14+8)/36,0)</f>
        <v>2.0722222222222224</v>
      </c>
      <c r="E71">
        <f>IF(Worksheet!M14&gt;0,Worksheet!AA14+1,0)</f>
        <v>1.9</v>
      </c>
      <c r="F71">
        <f ca="1">IF(Worksheet!M14&gt;0,I42+2,0)</f>
        <v>8</v>
      </c>
      <c r="H71" s="216" t="s">
        <v>2582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1.65</v>
      </c>
      <c r="C72">
        <f>Worksheet!AE15</f>
        <v>3.3333333333333335</v>
      </c>
      <c r="D72">
        <f>IF(Worksheet!AA15&gt;0,(Worksheet!AA15*Worksheet!P15+8)/36,0)</f>
        <v>2.0722222222222224</v>
      </c>
      <c r="E72">
        <f>IF(Worksheet!M15&gt;0,Worksheet!AA15+1,0)</f>
        <v>1.9</v>
      </c>
      <c r="F72">
        <f ca="1">IF(Worksheet!M15&gt;0,I43+2,0)</f>
        <v>8</v>
      </c>
      <c r="H72" s="216" t="s">
        <v>2583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2472</v>
      </c>
      <c r="R72" s="233"/>
    </row>
    <row r="73" spans="1:30">
      <c r="A73">
        <v>6</v>
      </c>
      <c r="B73">
        <f>Worksheet!BF16</f>
        <v>3.9874999999999994</v>
      </c>
      <c r="C73">
        <f>Worksheet!AE16</f>
        <v>4.833333333333333</v>
      </c>
      <c r="D73">
        <f>IF(Worksheet!AA16&gt;0,(Worksheet!AA16*Worksheet!P16+8)/36,0)</f>
        <v>6.1833333333333336</v>
      </c>
      <c r="E73">
        <f>IF(Worksheet!M16&gt;0,Worksheet!AA16+1,0)</f>
        <v>3.9</v>
      </c>
      <c r="F73">
        <f ca="1">IF(Worksheet!M16&gt;0,I44+2,0)</f>
        <v>23</v>
      </c>
      <c r="H73" s="216" t="s">
        <v>2584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2478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2585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2480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2586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2473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2587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2481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2588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2482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2589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2474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2509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2483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2510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2484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2511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2475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2512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2485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2513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2486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2514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2476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2515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2477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2516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2479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2517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2490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2518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2491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2492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2493</v>
      </c>
      <c r="R90" s="233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2494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2495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2488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105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12</v>
      </c>
      <c r="C128" s="217" t="s">
        <v>2489</v>
      </c>
    </row>
    <row r="129" spans="2:2">
      <c r="B129" t="str">
        <f>Worksheet!V11</f>
        <v>HO</v>
      </c>
    </row>
    <row r="130" spans="2:2">
      <c r="B130" t="str">
        <f>Worksheet!V12</f>
        <v>HO</v>
      </c>
    </row>
    <row r="131" spans="2:2">
      <c r="B131" t="str">
        <f>Worksheet!V13</f>
        <v>HO</v>
      </c>
    </row>
    <row r="132" spans="2:2">
      <c r="B132" t="str">
        <f>Worksheet!V14</f>
        <v>HO</v>
      </c>
    </row>
    <row r="133" spans="2:2">
      <c r="B133" t="str">
        <f>Worksheet!V15</f>
        <v>SKSCM</v>
      </c>
    </row>
    <row r="134" spans="2:2">
      <c r="B134" t="str">
        <f>Worksheet!V16</f>
        <v>SKSCM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8" t="str">
        <f>IF(F35&gt;0,"FINAL MEASUREMENTS OK"," ")</f>
        <v xml:space="preserve"> </v>
      </c>
      <c r="O1" s="428"/>
      <c r="P1" s="428"/>
      <c r="Q1" s="428"/>
      <c r="R1" s="428"/>
      <c r="S1" s="428"/>
      <c r="T1" s="428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53">
        <f>Worksheet!AR1</f>
        <v>32993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50" t="str">
        <f>Worksheet!D3</f>
        <v>JLL</v>
      </c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51">
        <f>Worksheet!D4</f>
        <v>0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430" t="s">
        <v>2532</v>
      </c>
      <c r="Q4" s="430"/>
      <c r="R4" s="429">
        <f>Worksheet!R4</f>
        <v>0</v>
      </c>
      <c r="S4" s="429"/>
      <c r="T4" s="429"/>
      <c r="U4" s="172"/>
      <c r="V4" s="70" t="s">
        <v>4</v>
      </c>
      <c r="W4" s="390" t="str">
        <f>Worksheet!W4</f>
        <v xml:space="preserve">Zuni Quote #2 WO#J5104785-00265 </v>
      </c>
      <c r="X4" s="378"/>
      <c r="Y4" s="208" t="s">
        <v>2297</v>
      </c>
      <c r="Z4" s="212">
        <v>2</v>
      </c>
      <c r="AB4" s="433" t="s">
        <v>2595</v>
      </c>
      <c r="AC4" s="434"/>
      <c r="AD4" s="434"/>
      <c r="AE4" s="434"/>
      <c r="AF4" s="435"/>
      <c r="AG4" s="392" t="s">
        <v>4</v>
      </c>
      <c r="AH4" s="421" t="str">
        <f>W4</f>
        <v xml:space="preserve">Zuni Quote #2 WO#J5104785-00265 </v>
      </c>
      <c r="AI4" s="421"/>
      <c r="AJ4" s="421"/>
      <c r="AK4" s="421"/>
      <c r="AM4" s="63"/>
      <c r="AN4" s="68"/>
      <c r="AO4" s="63"/>
      <c r="AP4" s="63"/>
      <c r="AQ4" s="382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" customHeight="1">
      <c r="A5" s="199"/>
      <c r="B5" s="65"/>
      <c r="C5" s="58"/>
      <c r="D5" s="351">
        <f>Worksheet!D5</f>
        <v>0</v>
      </c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58"/>
      <c r="Q5" s="58"/>
      <c r="R5" s="58"/>
      <c r="T5" s="58"/>
      <c r="U5" s="58"/>
      <c r="V5" s="67"/>
      <c r="W5" s="377" t="str">
        <f>Worksheet!W5</f>
        <v>11B Paywa Rd</v>
      </c>
      <c r="X5" s="377"/>
      <c r="Y5" s="377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383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108</v>
      </c>
      <c r="C6" s="58"/>
      <c r="D6" s="351">
        <f>Worksheet!D6</f>
        <v>0</v>
      </c>
      <c r="E6" s="351"/>
      <c r="F6" s="351"/>
      <c r="G6" s="351"/>
      <c r="H6" s="351"/>
      <c r="I6" s="78" t="s">
        <v>109</v>
      </c>
      <c r="J6" s="352">
        <f>Worksheet!J6</f>
        <v>0</v>
      </c>
      <c r="K6" s="352"/>
      <c r="L6" s="352"/>
      <c r="M6" s="352"/>
      <c r="N6" s="352"/>
      <c r="O6" s="352"/>
      <c r="P6" s="58"/>
      <c r="Q6" s="173"/>
      <c r="R6" s="58"/>
      <c r="S6" s="58"/>
      <c r="T6" s="172"/>
      <c r="U6" s="76"/>
      <c r="V6" s="67"/>
      <c r="W6" s="377" t="str">
        <f>Worksheet!W6</f>
        <v>Zuni Pueblo, NM 87327</v>
      </c>
      <c r="X6" s="377"/>
      <c r="Y6" s="377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377">
        <f>Worksheet!D7</f>
        <v>0</v>
      </c>
      <c r="E7" s="377"/>
      <c r="F7" s="377"/>
      <c r="G7" s="377"/>
      <c r="H7" s="377"/>
      <c r="I7" s="78" t="s">
        <v>111</v>
      </c>
      <c r="J7" s="352">
        <f>Worksheet!J7</f>
        <v>0</v>
      </c>
      <c r="K7" s="352"/>
      <c r="L7" s="352"/>
      <c r="M7" s="352"/>
      <c r="N7" s="352"/>
      <c r="O7" s="352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Box#4785 East Door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f>sew_price</f>
        <v>35</v>
      </c>
      <c r="AM8" s="192">
        <f>install_price</f>
        <v>18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5">
        <f>IF(D11+E11&gt;0,IF(F11&gt;"u",0,IF(BA11="RR","RR",+BB11)),0)</f>
        <v>0</v>
      </c>
      <c r="R11" s="354" t="str">
        <f t="shared" ref="R11:R30" si="2">IF($C11&gt;0,VLOOKUP($X11,$BK$28:$BL$40,2,FALSE)," ")</f>
        <v xml:space="preserve"> </v>
      </c>
      <c r="S11" s="356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3">
        <f t="shared" ref="AA11:AA30" si="4">IF(D11+E11&gt;0,IF(F11&gt;"u",0,IF(BA11="RR","RR",ROUND(BA11,1))),0)</f>
        <v>0</v>
      </c>
      <c r="AB11" s="358">
        <f t="shared" ref="AB11:AB30" si="5">IF(D11+E11&gt;0,IF(P11&gt;75,BD11,+BC11),0)</f>
        <v>0</v>
      </c>
      <c r="AC11" s="359">
        <f t="shared" ref="AC11:AC30" si="6">IF(D11+E11&gt;0,IF(P11&gt;75,BI11,BE11),0)</f>
        <v>0</v>
      </c>
      <c r="AD11" s="360" t="str">
        <f t="shared" ref="AD11:AD30" si="7">IF($C11&gt;0,ROUNDUP((($K11+$M11)/25),0)," ")</f>
        <v xml:space="preserve"> </v>
      </c>
      <c r="AE11" s="369">
        <f t="shared" ref="AE11:AE30" si="8">IF(C11&gt;0,(O11+10)*AD11/36,0)</f>
        <v>0</v>
      </c>
      <c r="AF11" s="58" t="s">
        <v>24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5">
        <f t="shared" ref="Q12:Q30" si="29">IF(D12+E12&gt;0,IF(F12&gt;"u",0,IF(BA12="RR","RR",+BB12)),0)</f>
        <v>0</v>
      </c>
      <c r="R12" s="251" t="str">
        <f t="shared" si="2"/>
        <v xml:space="preserve"> </v>
      </c>
      <c r="S12" s="356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3">
        <f t="shared" si="4"/>
        <v>0</v>
      </c>
      <c r="AB12" s="358">
        <f t="shared" si="5"/>
        <v>0</v>
      </c>
      <c r="AC12" s="359">
        <f t="shared" si="6"/>
        <v>0</v>
      </c>
      <c r="AD12" s="360" t="str">
        <f t="shared" si="7"/>
        <v xml:space="preserve"> </v>
      </c>
      <c r="AE12" s="369">
        <f t="shared" si="8"/>
        <v>0</v>
      </c>
      <c r="AF12" s="58" t="s">
        <v>25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5">
        <f t="shared" si="29"/>
        <v>0</v>
      </c>
      <c r="R13" s="251" t="str">
        <f t="shared" si="2"/>
        <v xml:space="preserve"> </v>
      </c>
      <c r="S13" s="356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3">
        <f t="shared" si="4"/>
        <v>0</v>
      </c>
      <c r="AB13" s="358">
        <f t="shared" si="5"/>
        <v>0</v>
      </c>
      <c r="AC13" s="359">
        <f t="shared" si="6"/>
        <v>0</v>
      </c>
      <c r="AD13" s="360" t="str">
        <f t="shared" si="7"/>
        <v xml:space="preserve"> </v>
      </c>
      <c r="AE13" s="369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5">
        <f t="shared" si="29"/>
        <v>0</v>
      </c>
      <c r="R14" s="251" t="str">
        <f t="shared" si="2"/>
        <v xml:space="preserve"> </v>
      </c>
      <c r="S14" s="356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3">
        <f t="shared" si="4"/>
        <v>0</v>
      </c>
      <c r="AB14" s="358">
        <f t="shared" si="5"/>
        <v>0</v>
      </c>
      <c r="AC14" s="359">
        <f t="shared" si="6"/>
        <v>0</v>
      </c>
      <c r="AD14" s="360" t="str">
        <f t="shared" si="7"/>
        <v xml:space="preserve"> </v>
      </c>
      <c r="AE14" s="369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5">
        <f t="shared" si="29"/>
        <v>0</v>
      </c>
      <c r="R15" s="251" t="str">
        <f t="shared" si="2"/>
        <v xml:space="preserve"> </v>
      </c>
      <c r="S15" s="356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3">
        <f t="shared" si="4"/>
        <v>0</v>
      </c>
      <c r="AB15" s="358">
        <f t="shared" si="5"/>
        <v>0</v>
      </c>
      <c r="AC15" s="359">
        <f t="shared" si="6"/>
        <v>0</v>
      </c>
      <c r="AD15" s="360" t="str">
        <f t="shared" si="7"/>
        <v xml:space="preserve"> </v>
      </c>
      <c r="AE15" s="369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5">
        <f t="shared" si="29"/>
        <v>0</v>
      </c>
      <c r="R16" s="251" t="str">
        <f t="shared" si="2"/>
        <v xml:space="preserve"> </v>
      </c>
      <c r="S16" s="356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3">
        <f t="shared" si="4"/>
        <v>0</v>
      </c>
      <c r="AB16" s="358">
        <f t="shared" si="5"/>
        <v>0</v>
      </c>
      <c r="AC16" s="359">
        <f t="shared" si="6"/>
        <v>0</v>
      </c>
      <c r="AD16" s="360" t="str">
        <f t="shared" si="7"/>
        <v xml:space="preserve"> </v>
      </c>
      <c r="AE16" s="369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5">
        <f t="shared" si="29"/>
        <v>0</v>
      </c>
      <c r="R17" s="251" t="str">
        <f t="shared" si="2"/>
        <v xml:space="preserve"> </v>
      </c>
      <c r="S17" s="356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3">
        <f t="shared" si="4"/>
        <v>0</v>
      </c>
      <c r="AB17" s="358">
        <f t="shared" si="5"/>
        <v>0</v>
      </c>
      <c r="AC17" s="359">
        <f t="shared" si="6"/>
        <v>0</v>
      </c>
      <c r="AD17" s="360" t="str">
        <f t="shared" si="7"/>
        <v xml:space="preserve"> </v>
      </c>
      <c r="AE17" s="369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5">
        <f t="shared" si="29"/>
        <v>0</v>
      </c>
      <c r="R18" s="251" t="str">
        <f t="shared" si="2"/>
        <v xml:space="preserve"> </v>
      </c>
      <c r="S18" s="356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3">
        <f t="shared" si="4"/>
        <v>0</v>
      </c>
      <c r="AB18" s="358">
        <f t="shared" si="5"/>
        <v>0</v>
      </c>
      <c r="AC18" s="359">
        <f t="shared" si="6"/>
        <v>0</v>
      </c>
      <c r="AD18" s="360" t="str">
        <f t="shared" si="7"/>
        <v xml:space="preserve"> </v>
      </c>
      <c r="AE18" s="369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5">
        <f t="shared" si="29"/>
        <v>0</v>
      </c>
      <c r="R19" s="251" t="str">
        <f t="shared" si="2"/>
        <v xml:space="preserve"> </v>
      </c>
      <c r="S19" s="356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3">
        <f t="shared" si="4"/>
        <v>0</v>
      </c>
      <c r="AB19" s="358">
        <f t="shared" si="5"/>
        <v>0</v>
      </c>
      <c r="AC19" s="359">
        <f t="shared" si="6"/>
        <v>0</v>
      </c>
      <c r="AD19" s="360" t="str">
        <f t="shared" si="7"/>
        <v xml:space="preserve"> </v>
      </c>
      <c r="AE19" s="369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5">
        <f t="shared" si="29"/>
        <v>0</v>
      </c>
      <c r="R20" s="251" t="str">
        <f t="shared" si="2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4"/>
        <v>0</v>
      </c>
      <c r="AB20" s="358">
        <f t="shared" si="5"/>
        <v>0</v>
      </c>
      <c r="AC20" s="359">
        <f t="shared" si="6"/>
        <v>0</v>
      </c>
      <c r="AD20" s="360" t="str">
        <f t="shared" si="7"/>
        <v xml:space="preserve"> </v>
      </c>
      <c r="AE20" s="369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5">
        <f t="shared" si="29"/>
        <v>0</v>
      </c>
      <c r="R21" s="251" t="str">
        <f t="shared" si="2"/>
        <v xml:space="preserve"> </v>
      </c>
      <c r="S21" s="356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3">
        <f t="shared" si="4"/>
        <v>0</v>
      </c>
      <c r="AB21" s="358">
        <f t="shared" si="5"/>
        <v>0</v>
      </c>
      <c r="AC21" s="359">
        <f t="shared" si="6"/>
        <v>0</v>
      </c>
      <c r="AD21" s="360" t="str">
        <f t="shared" si="7"/>
        <v xml:space="preserve"> </v>
      </c>
      <c r="AE21" s="369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5">
        <f t="shared" si="29"/>
        <v>0</v>
      </c>
      <c r="R22" s="251" t="str">
        <f t="shared" si="2"/>
        <v xml:space="preserve"> </v>
      </c>
      <c r="S22" s="356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3">
        <f t="shared" si="4"/>
        <v>0</v>
      </c>
      <c r="AB22" s="358">
        <f t="shared" si="5"/>
        <v>0</v>
      </c>
      <c r="AC22" s="359">
        <f t="shared" si="6"/>
        <v>0</v>
      </c>
      <c r="AD22" s="360" t="str">
        <f t="shared" si="7"/>
        <v xml:space="preserve"> </v>
      </c>
      <c r="AE22" s="369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5">
        <f t="shared" si="29"/>
        <v>0</v>
      </c>
      <c r="R23" s="251" t="str">
        <f t="shared" si="2"/>
        <v xml:space="preserve"> </v>
      </c>
      <c r="S23" s="356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3">
        <f t="shared" si="4"/>
        <v>0</v>
      </c>
      <c r="AB23" s="358">
        <f t="shared" si="5"/>
        <v>0</v>
      </c>
      <c r="AC23" s="359">
        <f t="shared" si="6"/>
        <v>0</v>
      </c>
      <c r="AD23" s="360" t="str">
        <f t="shared" si="7"/>
        <v xml:space="preserve"> </v>
      </c>
      <c r="AE23" s="369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5">
        <f t="shared" si="29"/>
        <v>0</v>
      </c>
      <c r="R24" s="251" t="str">
        <f t="shared" si="2"/>
        <v xml:space="preserve"> </v>
      </c>
      <c r="S24" s="356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3">
        <f t="shared" si="4"/>
        <v>0</v>
      </c>
      <c r="AB24" s="358">
        <f t="shared" si="5"/>
        <v>0</v>
      </c>
      <c r="AC24" s="359">
        <f t="shared" si="6"/>
        <v>0</v>
      </c>
      <c r="AD24" s="360" t="str">
        <f t="shared" si="7"/>
        <v xml:space="preserve"> </v>
      </c>
      <c r="AE24" s="369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5">
        <f t="shared" si="29"/>
        <v>0</v>
      </c>
      <c r="R25" s="251" t="str">
        <f t="shared" si="2"/>
        <v xml:space="preserve"> </v>
      </c>
      <c r="S25" s="356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3">
        <f t="shared" si="4"/>
        <v>0</v>
      </c>
      <c r="AB25" s="358">
        <f t="shared" si="5"/>
        <v>0</v>
      </c>
      <c r="AC25" s="359">
        <f t="shared" si="6"/>
        <v>0</v>
      </c>
      <c r="AD25" s="360" t="str">
        <f t="shared" si="7"/>
        <v xml:space="preserve"> </v>
      </c>
      <c r="AE25" s="369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5">
        <f t="shared" si="29"/>
        <v>0</v>
      </c>
      <c r="R26" s="251" t="str">
        <f t="shared" si="2"/>
        <v xml:space="preserve"> </v>
      </c>
      <c r="S26" s="356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3">
        <f t="shared" si="4"/>
        <v>0</v>
      </c>
      <c r="AB26" s="358">
        <f t="shared" si="5"/>
        <v>0</v>
      </c>
      <c r="AC26" s="359">
        <f t="shared" si="6"/>
        <v>0</v>
      </c>
      <c r="AD26" s="360" t="str">
        <f t="shared" si="7"/>
        <v xml:space="preserve"> </v>
      </c>
      <c r="AE26" s="369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5">
        <f t="shared" si="29"/>
        <v>0</v>
      </c>
      <c r="R27" s="251" t="str">
        <f t="shared" si="2"/>
        <v xml:space="preserve"> </v>
      </c>
      <c r="S27" s="356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3">
        <f t="shared" si="4"/>
        <v>0</v>
      </c>
      <c r="AB27" s="358">
        <f t="shared" si="5"/>
        <v>0</v>
      </c>
      <c r="AC27" s="359">
        <f t="shared" si="6"/>
        <v>0</v>
      </c>
      <c r="AD27" s="360" t="str">
        <f t="shared" si="7"/>
        <v xml:space="preserve"> </v>
      </c>
      <c r="AE27" s="369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5">
        <f t="shared" si="29"/>
        <v>0</v>
      </c>
      <c r="R28" s="251" t="str">
        <f t="shared" si="2"/>
        <v xml:space="preserve"> </v>
      </c>
      <c r="S28" s="356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3">
        <f t="shared" si="4"/>
        <v>0</v>
      </c>
      <c r="AB28" s="358">
        <f t="shared" si="5"/>
        <v>0</v>
      </c>
      <c r="AC28" s="359">
        <f t="shared" si="6"/>
        <v>0</v>
      </c>
      <c r="AD28" s="360" t="str">
        <f t="shared" si="7"/>
        <v xml:space="preserve"> </v>
      </c>
      <c r="AE28" s="369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5">
        <f t="shared" si="29"/>
        <v>0</v>
      </c>
      <c r="R29" s="251" t="str">
        <f t="shared" si="2"/>
        <v xml:space="preserve"> </v>
      </c>
      <c r="S29" s="356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3">
        <f t="shared" si="4"/>
        <v>0</v>
      </c>
      <c r="AB29" s="358">
        <f t="shared" si="5"/>
        <v>0</v>
      </c>
      <c r="AC29" s="359">
        <f t="shared" si="6"/>
        <v>0</v>
      </c>
      <c r="AD29" s="360" t="str">
        <f t="shared" si="7"/>
        <v xml:space="preserve"> </v>
      </c>
      <c r="AE29" s="369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5">
        <f t="shared" si="29"/>
        <v>0</v>
      </c>
      <c r="R30" s="251" t="str">
        <f t="shared" si="2"/>
        <v xml:space="preserve"> </v>
      </c>
      <c r="S30" s="356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3">
        <f t="shared" si="4"/>
        <v>0</v>
      </c>
      <c r="AB30" s="358">
        <f t="shared" si="5"/>
        <v>0</v>
      </c>
      <c r="AC30" s="359">
        <f t="shared" si="6"/>
        <v>0</v>
      </c>
      <c r="AD30" s="360" t="str">
        <f t="shared" si="7"/>
        <v xml:space="preserve"> </v>
      </c>
      <c r="AE30" s="369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0</v>
      </c>
      <c r="AD31" s="362"/>
      <c r="AE31" s="357">
        <f>SUM(AE11:AE30)</f>
        <v>0</v>
      </c>
      <c r="AF31" s="124" t="s">
        <v>17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158</v>
      </c>
      <c r="BL31" s="158">
        <v>60</v>
      </c>
      <c r="BO31" s="197"/>
    </row>
    <row r="32" spans="1:67" s="54" customFormat="1" ht="18" customHeight="1">
      <c r="A32" s="199"/>
      <c r="B32" s="179" t="s">
        <v>2554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/>
      <c r="W32" s="67"/>
      <c r="X32" s="67"/>
      <c r="Y32" s="304"/>
      <c r="Z32" s="150"/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7"/>
      <c r="AP32" s="65"/>
      <c r="AQ32" s="43"/>
      <c r="AR32" s="388"/>
      <c r="AS32" s="186"/>
      <c r="BK32" s="157" t="s">
        <v>2550</v>
      </c>
      <c r="BL32" s="158">
        <v>54</v>
      </c>
      <c r="BO32" s="197"/>
    </row>
    <row r="33" spans="1:67" s="54" customFormat="1" ht="15.9" customHeight="1" thickBot="1">
      <c r="A33" s="199"/>
      <c r="B33" s="381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4"/>
      <c r="Z33" s="150"/>
      <c r="AA33" s="43"/>
      <c r="AB33" s="424"/>
      <c r="AE33" s="67"/>
      <c r="AF33" s="43"/>
      <c r="AK33" s="46"/>
      <c r="AL33" s="67"/>
      <c r="AM33" s="385"/>
      <c r="AN33" s="137"/>
      <c r="AO33" s="65"/>
      <c r="AP33" s="389" t="s">
        <v>2592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81"/>
      <c r="C34" s="43"/>
      <c r="D34" s="150"/>
      <c r="E34" s="43"/>
      <c r="F34" s="67"/>
      <c r="G34" s="58"/>
      <c r="H34" s="81"/>
      <c r="N34" s="305" t="s">
        <v>2553</v>
      </c>
      <c r="O34" s="343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381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  <c r="AG37" s="46"/>
      <c r="AJ37" s="67"/>
      <c r="AK37" s="67"/>
      <c r="AN37" s="384"/>
      <c r="AO37" s="65"/>
      <c r="AP37" s="65"/>
      <c r="AR37" s="188"/>
      <c r="AS37" s="187"/>
      <c r="AT37" s="199"/>
      <c r="AX37" s="65"/>
      <c r="BK37" s="157" t="s">
        <v>134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6"/>
      <c r="AP38" s="386"/>
      <c r="AR38" s="189"/>
      <c r="AS38" s="189"/>
      <c r="AX38" s="65"/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3">
        <f>SUM(Q11:Q30)</f>
        <v>0</v>
      </c>
      <c r="S43" s="353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 xml:space="preserve">Zuni Quote #2 WO#J5104785-00265 </v>
      </c>
      <c r="E1" s="22"/>
      <c r="F1" s="23"/>
      <c r="G1" s="22"/>
      <c r="H1" s="24"/>
      <c r="I1" s="25">
        <f>+'Worksheet 2'!$AR$1</f>
        <v>32993</v>
      </c>
      <c r="J1" s="26"/>
      <c r="L1" s="165" t="s">
        <v>113</v>
      </c>
      <c r="M1" s="21" t="str">
        <f>+'Worksheet 2'!$W$4</f>
        <v xml:space="preserve">Zuni Quote #2 WO#J5104785-00265 </v>
      </c>
      <c r="N1" s="22"/>
      <c r="O1" s="23"/>
      <c r="P1" s="22"/>
      <c r="Q1" s="24"/>
      <c r="R1" s="25">
        <f>+'Worksheet 2'!$AR$1</f>
        <v>32993</v>
      </c>
    </row>
    <row r="2" spans="1:18" ht="33" customHeight="1">
      <c r="C2" s="166" t="s">
        <v>128</v>
      </c>
      <c r="D2" s="151" cm="1">
        <f t="array" aca="1" ref="D2" ca="1">INDIRECT("'Worksheet 2'!$K"&amp;$B1)</f>
        <v>0</v>
      </c>
      <c r="E2" s="152" t="s">
        <v>115</v>
      </c>
      <c r="F2" s="151" cm="1">
        <f t="array" aca="1" ref="F2" ca="1">INDIRECT("'Worksheet 2'!$M"&amp;$B1)</f>
        <v>0</v>
      </c>
      <c r="G2" s="152" t="s">
        <v>122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0</v>
      </c>
      <c r="N2" s="152" t="s">
        <v>115</v>
      </c>
      <c r="O2" s="153">
        <f ca="1">F2</f>
        <v>0</v>
      </c>
      <c r="P2" s="152" t="s">
        <v>122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70">
        <f ca="1">H2+15</f>
        <v>15</v>
      </c>
      <c r="G3" s="444" cm="1">
        <f t="array" aca="1" ref="G3" ca="1">INDIRECT("'Worksheet 2'!$Y"&amp;$B1)</f>
        <v>0</v>
      </c>
      <c r="H3" s="444"/>
      <c r="I3" s="445"/>
      <c r="L3" s="165" t="s">
        <v>121</v>
      </c>
      <c r="M3" t="b">
        <f t="shared" ca="1" si="0"/>
        <v>0</v>
      </c>
      <c r="N3" s="19" t="s">
        <v>122</v>
      </c>
      <c r="O3" s="370">
        <f ca="1">F3</f>
        <v>15</v>
      </c>
      <c r="P3" s="446">
        <f ca="1">G3</f>
        <v>0</v>
      </c>
      <c r="Q3" s="446"/>
      <c r="R3" s="447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1"/>
      <c r="G4" s="444"/>
      <c r="H4" s="444"/>
      <c r="I4" s="445"/>
      <c r="L4" s="167"/>
      <c r="M4" s="162" t="b">
        <f t="shared" ca="1" si="0"/>
        <v>0</v>
      </c>
      <c r="N4" s="42" t="s">
        <v>41</v>
      </c>
      <c r="O4" s="371"/>
      <c r="P4" s="446"/>
      <c r="Q4" s="448"/>
      <c r="R4" s="449"/>
    </row>
    <row r="5" spans="1:18" ht="15.6">
      <c r="C5" s="165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70" t="str">
        <f ca="1">IF(D9="YES",H2+12," ")</f>
        <v xml:space="preserve"> </v>
      </c>
      <c r="H5" s="344" t="s">
        <v>10</v>
      </c>
      <c r="I5" s="372" cm="1">
        <f t="array" aca="1" ref="I5" ca="1">INDIRECT("'Worksheet 2'!$Q"&amp;B1)</f>
        <v>0</v>
      </c>
      <c r="L5" s="165" t="s">
        <v>135</v>
      </c>
      <c r="M5" t="str">
        <f t="shared" ca="1" si="0"/>
        <v xml:space="preserve"> </v>
      </c>
      <c r="N5" s="19" t="s">
        <v>122</v>
      </c>
      <c r="O5" s="370" t="str">
        <f ca="1">F5</f>
        <v xml:space="preserve"> </v>
      </c>
      <c r="P5" s="19"/>
      <c r="Q5" s="344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0</v>
      </c>
      <c r="L6" s="168"/>
      <c r="M6" s="345" t="str">
        <f t="shared" ca="1" si="0"/>
        <v xml:space="preserve"> </v>
      </c>
      <c r="N6" s="346" t="s">
        <v>41</v>
      </c>
      <c r="O6" s="373"/>
      <c r="P6" s="20"/>
      <c r="Q6" s="344" t="s">
        <v>116</v>
      </c>
      <c r="R6" s="32">
        <f ca="1">I6</f>
        <v>0</v>
      </c>
    </row>
    <row r="7" spans="1:18" ht="15" customHeight="1">
      <c r="C7" s="169" t="s">
        <v>114</v>
      </c>
      <c r="D7" s="374" cm="1">
        <f t="array" aca="1" ref="D7" ca="1">INDIRECT("'Worksheet 2'!$B"&amp;$B1)</f>
        <v>0</v>
      </c>
      <c r="E7" s="22"/>
      <c r="F7" s="23"/>
      <c r="G7" s="22"/>
      <c r="H7" s="24"/>
      <c r="I7" s="451" t="str" cm="1">
        <f t="array" aca="1" ref="I7" ca="1">INDIRECT("'Worksheet 2'!$A"&amp;$B1)</f>
        <v>P2-21</v>
      </c>
      <c r="L7" s="169" t="s">
        <v>114</v>
      </c>
      <c r="M7" s="31">
        <f t="shared" ca="1" si="0"/>
        <v>0</v>
      </c>
      <c r="N7" s="20"/>
      <c r="O7" s="33"/>
      <c r="P7" s="27"/>
      <c r="Q7" s="24"/>
      <c r="R7" s="451" t="str">
        <f ca="1">I7</f>
        <v>P2-21</v>
      </c>
    </row>
    <row r="8" spans="1:18" ht="15.75" customHeight="1">
      <c r="C8" s="165" t="s">
        <v>117</v>
      </c>
      <c r="D8" s="347" cm="1">
        <f t="array" aca="1" ref="D8" ca="1">INDIRECT("'Worksheet 2'!$H"&amp;$B1)</f>
        <v>0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52"/>
      <c r="L8" s="165" t="s">
        <v>117</v>
      </c>
      <c r="M8" s="34">
        <f t="shared" ca="1" si="0"/>
        <v>0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 xml:space="preserve"> </v>
      </c>
      <c r="E9" s="348" cm="1">
        <f t="array" aca="1" ref="E9" ca="1">INDIRECT("'Worksheet 2'!$X"&amp;$B1)</f>
        <v>0</v>
      </c>
      <c r="F9" s="39"/>
      <c r="G9" s="20"/>
      <c r="H9" s="348" t="str" cm="1">
        <f t="array" aca="1" ref="H9" ca="1">INDIRECT("'Worksheet 2'!$R"&amp;$B1)</f>
        <v xml:space="preserve"> </v>
      </c>
      <c r="I9" s="452"/>
      <c r="J9" s="40"/>
      <c r="L9" s="165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52"/>
    </row>
    <row r="10" spans="1:18" ht="15.75" customHeight="1">
      <c r="C10" s="165" t="s">
        <v>13</v>
      </c>
      <c r="D10" s="348" cm="1">
        <f t="array" aca="1" ref="D10" ca="1">INDIRECT("'Worksheet 2'!$W"&amp;$B1)</f>
        <v>0</v>
      </c>
      <c r="E10" s="22"/>
      <c r="F10" s="23"/>
      <c r="G10" s="22"/>
      <c r="H10" s="348" t="str" cm="1">
        <f t="array" aca="1" ref="H10" ca="1">INDIRECT("'Worksheet 2'!$P"&amp;$B1)</f>
        <v xml:space="preserve"> </v>
      </c>
      <c r="I10" s="453"/>
      <c r="L10" s="165" t="s">
        <v>13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53"/>
    </row>
    <row r="11" spans="1:18" ht="22.8">
      <c r="C11" s="349" cm="1">
        <f t="array" aca="1" ref="C11" ca="1">INDIRECT("'Worksheet 2'!$J"&amp;$B1)</f>
        <v>0</v>
      </c>
      <c r="D11" s="450" t="b" cm="1">
        <f t="array" aca="1" ref="D11" ca="1">IF(INDIRECT("'Worksheet 2'!$D"&amp;$B1)=1, "Left of Pair", IF(INDIRECT("'Worksheet 2'!$E"&amp;$B1)=1, "Panel"))</f>
        <v>0</v>
      </c>
      <c r="E11" s="450"/>
      <c r="F11" s="450"/>
      <c r="G11" s="375"/>
      <c r="H11" s="375" t="str" cm="1">
        <f t="array" aca="1" ref="H11" ca="1">IF(INDIRECT("'Worksheet 2'!$F"&amp;$B1)="st","SOR T&amp;B"," ")</f>
        <v xml:space="preserve"> </v>
      </c>
      <c r="I11" s="376"/>
      <c r="L11" s="41">
        <f ca="1">$C11</f>
        <v>0</v>
      </c>
      <c r="M11" s="450" t="b" cm="1">
        <f t="array" aca="1" ref="M11" ca="1">IF(INDIRECT("'Worksheet 2'!$D"&amp;$B1)=1, "Right of Pair", IF(INDIRECT("'Worksheet 2'!$E"&amp;$B1)=1, "Do Not Use"))</f>
        <v>0</v>
      </c>
      <c r="N11" s="450"/>
      <c r="O11" s="450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 xml:space="preserve">Zuni Quote #2 WO#J5104785-00265 </v>
      </c>
      <c r="E15" s="22"/>
      <c r="F15" s="23"/>
      <c r="G15" s="22"/>
      <c r="H15" s="24"/>
      <c r="I15" s="25">
        <f>+'Worksheet 2'!$AR$1</f>
        <v>32993</v>
      </c>
      <c r="J15" s="26"/>
      <c r="L15" s="165" t="s">
        <v>113</v>
      </c>
      <c r="M15" s="21" t="str">
        <f>+'Worksheet 2'!$W$4</f>
        <v xml:space="preserve">Zuni Quote #2 WO#J5104785-00265 </v>
      </c>
      <c r="N15" s="22"/>
      <c r="O15" s="23"/>
      <c r="P15" s="22"/>
      <c r="Q15" s="24"/>
      <c r="R15" s="25">
        <f>+'Worksheet 2'!$AR$1</f>
        <v>32993</v>
      </c>
    </row>
    <row r="16" spans="1:18" ht="33" customHeight="1">
      <c r="C16" s="166" t="s">
        <v>128</v>
      </c>
      <c r="D16" s="151" cm="1">
        <f t="array" aca="1" ref="D16" ca="1">INDIRECT("'Worksheet 2'!$K"&amp;$B15)</f>
        <v>0</v>
      </c>
      <c r="E16" s="152" t="s">
        <v>115</v>
      </c>
      <c r="F16" s="151" cm="1">
        <f t="array" aca="1" ref="F16" ca="1">INDIRECT("'Worksheet 2'!$M"&amp;$B15)</f>
        <v>0</v>
      </c>
      <c r="G16" s="152" t="s">
        <v>122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0</v>
      </c>
      <c r="N16" s="152" t="s">
        <v>115</v>
      </c>
      <c r="O16" s="153">
        <f ca="1">F16</f>
        <v>0</v>
      </c>
      <c r="P16" s="152" t="s">
        <v>122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70">
        <f ca="1">H16+15</f>
        <v>15</v>
      </c>
      <c r="G17" s="444" cm="1">
        <f t="array" aca="1" ref="G17" ca="1">INDIRECT("'Worksheet 2'!$Y"&amp;$B15)</f>
        <v>0</v>
      </c>
      <c r="H17" s="444"/>
      <c r="I17" s="445"/>
      <c r="L17" s="165" t="s">
        <v>121</v>
      </c>
      <c r="M17" t="b">
        <f t="shared" ca="1" si="1"/>
        <v>0</v>
      </c>
      <c r="N17" s="19" t="s">
        <v>122</v>
      </c>
      <c r="O17" s="370">
        <f ca="1">F17</f>
        <v>15</v>
      </c>
      <c r="P17" s="446">
        <f ca="1">G17</f>
        <v>0</v>
      </c>
      <c r="Q17" s="446"/>
      <c r="R17" s="447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1"/>
      <c r="G18" s="444"/>
      <c r="H18" s="444"/>
      <c r="I18" s="445"/>
      <c r="L18" s="167"/>
      <c r="M18" s="162" t="b">
        <f t="shared" ca="1" si="1"/>
        <v>0</v>
      </c>
      <c r="N18" s="42" t="s">
        <v>41</v>
      </c>
      <c r="O18" s="371"/>
      <c r="P18" s="446"/>
      <c r="Q18" s="448"/>
      <c r="R18" s="449"/>
    </row>
    <row r="19" spans="1:18" ht="15.6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70" t="str">
        <f ca="1">IF(D23="YES",H16+12," ")</f>
        <v xml:space="preserve"> </v>
      </c>
      <c r="H19" s="344" t="s">
        <v>10</v>
      </c>
      <c r="I19" s="372" cm="1">
        <f t="array" aca="1" ref="I19" ca="1">INDIRECT("'Worksheet 2'!$Q"&amp;B15)</f>
        <v>0</v>
      </c>
      <c r="L19" s="165" t="s">
        <v>135</v>
      </c>
      <c r="M19" t="str">
        <f t="shared" ca="1" si="1"/>
        <v xml:space="preserve"> </v>
      </c>
      <c r="N19" s="19" t="s">
        <v>122</v>
      </c>
      <c r="O19" s="370" t="str">
        <f ca="1">F19</f>
        <v xml:space="preserve"> </v>
      </c>
      <c r="P19" s="19"/>
      <c r="Q19" s="344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0</v>
      </c>
      <c r="L20" s="168"/>
      <c r="M20" s="345" t="str">
        <f t="shared" ca="1" si="1"/>
        <v xml:space="preserve"> </v>
      </c>
      <c r="N20" s="346" t="s">
        <v>41</v>
      </c>
      <c r="O20" s="373"/>
      <c r="P20" s="20"/>
      <c r="Q20" s="344" t="s">
        <v>116</v>
      </c>
      <c r="R20" s="32">
        <f ca="1">I20</f>
        <v>0</v>
      </c>
    </row>
    <row r="21" spans="1:18" ht="12.75" customHeight="1">
      <c r="C21" s="169" t="s">
        <v>114</v>
      </c>
      <c r="D21" s="374" cm="1">
        <f t="array" aca="1" ref="D21" ca="1">INDIRECT("'Worksheet 2'!$B"&amp;$B15)</f>
        <v>0</v>
      </c>
      <c r="E21" s="22"/>
      <c r="F21" s="23"/>
      <c r="G21" s="22"/>
      <c r="H21" s="24"/>
      <c r="I21" s="451" t="str" cm="1">
        <f t="array" aca="1" ref="I21" ca="1">INDIRECT("'Worksheet 2'!$A"&amp;$B15)</f>
        <v>P2-22</v>
      </c>
      <c r="L21" s="169" t="s">
        <v>114</v>
      </c>
      <c r="M21" s="31">
        <f t="shared" ca="1" si="1"/>
        <v>0</v>
      </c>
      <c r="N21" s="20"/>
      <c r="O21" s="33"/>
      <c r="P21" s="27"/>
      <c r="Q21" s="24"/>
      <c r="R21" s="451" t="str">
        <f ca="1">I21</f>
        <v>P2-22</v>
      </c>
    </row>
    <row r="22" spans="1:18" ht="15.75" customHeight="1">
      <c r="C22" s="165" t="s">
        <v>117</v>
      </c>
      <c r="D22" s="347" cm="1">
        <f t="array" aca="1" ref="D22" ca="1">INDIRECT("'Worksheet 2'!$H"&amp;$B15)</f>
        <v>0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52"/>
      <c r="L22" s="165" t="s">
        <v>117</v>
      </c>
      <c r="M22" s="34">
        <f t="shared" ca="1" si="1"/>
        <v>0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8" cm="1">
        <f t="array" aca="1" ref="E23" ca="1">INDIRECT("'Worksheet 2'!$X"&amp;$B15)</f>
        <v>0</v>
      </c>
      <c r="F23" s="39"/>
      <c r="G23" s="20"/>
      <c r="H23" s="348" t="str" cm="1">
        <f t="array" aca="1" ref="H23" ca="1">INDIRECT("'Worksheet 2'!$R"&amp;$B15)</f>
        <v xml:space="preserve"> </v>
      </c>
      <c r="I23" s="452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52"/>
    </row>
    <row r="24" spans="1:18" ht="15.75" customHeight="1">
      <c r="C24" s="165" t="s">
        <v>13</v>
      </c>
      <c r="D24" s="348" cm="1">
        <f t="array" aca="1" ref="D24" ca="1">INDIRECT("'Worksheet 2'!$W"&amp;$B15)</f>
        <v>0</v>
      </c>
      <c r="E24" s="22"/>
      <c r="F24" s="23"/>
      <c r="G24" s="22"/>
      <c r="H24" s="348" t="str" cm="1">
        <f t="array" aca="1" ref="H24" ca="1">INDIRECT("'Worksheet 2'!$P"&amp;$B15)</f>
        <v xml:space="preserve"> </v>
      </c>
      <c r="I24" s="453"/>
      <c r="L24" s="165" t="s">
        <v>13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53"/>
    </row>
    <row r="25" spans="1:18" ht="22.8">
      <c r="C25" s="349" cm="1">
        <f t="array" aca="1" ref="C25" ca="1">INDIRECT("'Worksheet 2'!$J"&amp;$B15)</f>
        <v>0</v>
      </c>
      <c r="D25" s="450" t="b" cm="1">
        <f t="array" aca="1" ref="D25" ca="1">IF(INDIRECT("'Worksheet 2'!$D"&amp;$B15)=1, "Left of Pair", IF(INDIRECT("'Worksheet 2'!$E"&amp;$B15)=1, "Panel"))</f>
        <v>0</v>
      </c>
      <c r="E25" s="450"/>
      <c r="F25" s="450"/>
      <c r="G25" s="375"/>
      <c r="H25" s="375" t="str" cm="1">
        <f t="array" aca="1" ref="H25" ca="1">IF(INDIRECT("'Worksheet 2'!$F"&amp;$B15)="st","SOR T&amp;B"," ")</f>
        <v xml:space="preserve"> </v>
      </c>
      <c r="I25" s="376"/>
      <c r="L25" s="41">
        <f ca="1">$C25</f>
        <v>0</v>
      </c>
      <c r="M25" s="450" t="b" cm="1">
        <f t="array" aca="1" ref="M25" ca="1">IF(INDIRECT("'Worksheet 2'!$D"&amp;$B15)=1, "Right of Pair", IF(INDIRECT("'Worksheet 2'!$E"&amp;$B15)=1, "Do Not Use"))</f>
        <v>0</v>
      </c>
      <c r="N25" s="450"/>
      <c r="O25" s="450"/>
      <c r="P25" s="375"/>
      <c r="Q25" s="375"/>
      <c r="R25" s="376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+'Worksheet 2'!$W$4</f>
        <v xml:space="preserve">Zuni Quote #2 WO#J5104785-00265 </v>
      </c>
      <c r="E29" s="22"/>
      <c r="F29" s="23"/>
      <c r="G29" s="22"/>
      <c r="H29" s="24"/>
      <c r="I29" s="25">
        <f>+'Worksheet 2'!$AR$1</f>
        <v>32993</v>
      </c>
      <c r="J29" s="26"/>
      <c r="L29" s="165" t="s">
        <v>113</v>
      </c>
      <c r="M29" s="21" t="str">
        <f>+'Worksheet 2'!$W$4</f>
        <v xml:space="preserve">Zuni Quote #2 WO#J5104785-00265 </v>
      </c>
      <c r="N29" s="22"/>
      <c r="O29" s="23"/>
      <c r="P29" s="22"/>
      <c r="Q29" s="24"/>
      <c r="R29" s="25">
        <f>+'Worksheet 2'!$AR$1</f>
        <v>32993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70">
        <f ca="1">H30+15</f>
        <v>15</v>
      </c>
      <c r="G31" s="444" cm="1">
        <f t="array" aca="1" ref="G31" ca="1">INDIRECT("'Worksheet 2'!$Y"&amp;$B29)</f>
        <v>0</v>
      </c>
      <c r="H31" s="444"/>
      <c r="I31" s="445"/>
      <c r="L31" s="165" t="s">
        <v>121</v>
      </c>
      <c r="M31" t="b">
        <f t="shared" ca="1" si="2"/>
        <v>0</v>
      </c>
      <c r="N31" s="19" t="s">
        <v>122</v>
      </c>
      <c r="O31" s="370">
        <f ca="1">F31</f>
        <v>15</v>
      </c>
      <c r="P31" s="446">
        <f ca="1">G31</f>
        <v>0</v>
      </c>
      <c r="Q31" s="446"/>
      <c r="R31" s="447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1"/>
      <c r="G32" s="444"/>
      <c r="H32" s="444"/>
      <c r="I32" s="445"/>
      <c r="L32" s="167"/>
      <c r="M32" s="162" t="b">
        <f t="shared" ca="1" si="2"/>
        <v>0</v>
      </c>
      <c r="N32" s="42" t="s">
        <v>41</v>
      </c>
      <c r="O32" s="371"/>
      <c r="P32" s="446"/>
      <c r="Q32" s="448"/>
      <c r="R32" s="449"/>
    </row>
    <row r="33" spans="1:18" ht="15.6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70" t="str">
        <f ca="1">IF(D37="YES",H30+12," ")</f>
        <v xml:space="preserve"> </v>
      </c>
      <c r="H33" s="344" t="s">
        <v>10</v>
      </c>
      <c r="I33" s="372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70" t="str">
        <f ca="1">F33</f>
        <v xml:space="preserve"> </v>
      </c>
      <c r="P33" s="19"/>
      <c r="Q33" s="344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0</v>
      </c>
      <c r="L34" s="168"/>
      <c r="M34" s="345" t="str">
        <f t="shared" ca="1" si="2"/>
        <v xml:space="preserve"> </v>
      </c>
      <c r="N34" s="346" t="s">
        <v>41</v>
      </c>
      <c r="O34" s="373"/>
      <c r="P34" s="20"/>
      <c r="Q34" s="344" t="s">
        <v>116</v>
      </c>
      <c r="R34" s="32">
        <f ca="1">I34</f>
        <v>0</v>
      </c>
    </row>
    <row r="35" spans="1:18" ht="12.75" customHeight="1">
      <c r="C35" s="169" t="s">
        <v>114</v>
      </c>
      <c r="D35" s="374" cm="1">
        <f t="array" aca="1" ref="D35" ca="1">INDIRECT("'Worksheet 2'!$B"&amp;$B29)</f>
        <v>0</v>
      </c>
      <c r="E35" s="22"/>
      <c r="F35" s="23"/>
      <c r="G35" s="22"/>
      <c r="H35" s="24"/>
      <c r="I35" s="451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51" t="str">
        <f ca="1">I35</f>
        <v>P2-23</v>
      </c>
    </row>
    <row r="36" spans="1:18" ht="15.75" customHeight="1">
      <c r="C36" s="165" t="s">
        <v>117</v>
      </c>
      <c r="D36" s="347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52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8" cm="1">
        <f t="array" aca="1" ref="E37" ca="1">INDIRECT("'Worksheet 2'!$X"&amp;$B29)</f>
        <v>0</v>
      </c>
      <c r="F37" s="39"/>
      <c r="G37" s="20"/>
      <c r="H37" s="348" t="str" cm="1">
        <f t="array" aca="1" ref="H37" ca="1">INDIRECT("'Worksheet 2'!$R"&amp;$B29)</f>
        <v xml:space="preserve"> </v>
      </c>
      <c r="I37" s="452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52"/>
    </row>
    <row r="38" spans="1:18" ht="15.75" customHeight="1">
      <c r="C38" s="165" t="s">
        <v>13</v>
      </c>
      <c r="D38" s="348" cm="1">
        <f t="array" aca="1" ref="D38" ca="1">INDIRECT("'Worksheet 2'!$W"&amp;$B29)</f>
        <v>0</v>
      </c>
      <c r="E38" s="22"/>
      <c r="F38" s="23"/>
      <c r="G38" s="22"/>
      <c r="H38" s="348" t="str" cm="1">
        <f t="array" aca="1" ref="H38" ca="1">INDIRECT("'Worksheet 2'!$P"&amp;$B29)</f>
        <v xml:space="preserve"> </v>
      </c>
      <c r="I38" s="453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53"/>
    </row>
    <row r="39" spans="1:18" ht="20.25" customHeight="1">
      <c r="C39" s="349" cm="1">
        <f t="array" aca="1" ref="C39" ca="1">INDIRECT("'Worksheet 2'!$J"&amp;$B29)</f>
        <v>0</v>
      </c>
      <c r="D39" s="450" t="b" cm="1">
        <f t="array" aca="1" ref="D39" ca="1">IF(INDIRECT("'Worksheet 2'!$D"&amp;$B29)=1, "Left of Pair", IF(INDIRECT("'Worksheet 2'!$E"&amp;$B29)=1, "Panel"))</f>
        <v>0</v>
      </c>
      <c r="E39" s="450"/>
      <c r="F39" s="450"/>
      <c r="G39" s="375"/>
      <c r="H39" s="375" t="str" cm="1">
        <f t="array" aca="1" ref="H39" ca="1">IF(INDIRECT("'Worksheet 2'!$F"&amp;$B29)="st","SOR T&amp;B"," ")</f>
        <v xml:space="preserve"> </v>
      </c>
      <c r="I39" s="376"/>
      <c r="L39" s="41">
        <f ca="1">$C39</f>
        <v>0</v>
      </c>
      <c r="M39" s="450" t="b" cm="1">
        <f t="array" aca="1" ref="M39" ca="1">IF(INDIRECT("'Worksheet 2'!$D"&amp;$B29)=1, "Right of Pair", IF(INDIRECT("'Worksheet 2'!$E"&amp;$B29)=1, "Do Not Use"))</f>
        <v>0</v>
      </c>
      <c r="N39" s="450"/>
      <c r="O39" s="450"/>
      <c r="P39" s="375"/>
      <c r="Q39" s="375"/>
      <c r="R39" s="376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+'Worksheet 2'!$W$4</f>
        <v xml:space="preserve">Zuni Quote #2 WO#J5104785-00265 </v>
      </c>
      <c r="E43" s="22"/>
      <c r="F43" s="23"/>
      <c r="G43" s="22"/>
      <c r="H43" s="24"/>
      <c r="I43" s="25">
        <f>+'Worksheet 2'!$AR$1</f>
        <v>32993</v>
      </c>
      <c r="J43" s="26"/>
      <c r="L43" s="165" t="s">
        <v>113</v>
      </c>
      <c r="M43" s="21" t="str">
        <f>+'Worksheet 2'!$W$4</f>
        <v xml:space="preserve">Zuni Quote #2 WO#J5104785-00265 </v>
      </c>
      <c r="N43" s="22"/>
      <c r="O43" s="23"/>
      <c r="P43" s="22"/>
      <c r="Q43" s="24"/>
      <c r="R43" s="25">
        <f>+'Worksheet 2'!$AR$1</f>
        <v>32993</v>
      </c>
    </row>
    <row r="44" spans="1:18" ht="31.8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70">
        <f ca="1">H44+15</f>
        <v>15</v>
      </c>
      <c r="G45" s="444" cm="1">
        <f t="array" aca="1" ref="G45" ca="1">INDIRECT("'Worksheet 2'!$Y"&amp;$B43)</f>
        <v>0</v>
      </c>
      <c r="H45" s="444"/>
      <c r="I45" s="445"/>
      <c r="L45" s="165" t="s">
        <v>121</v>
      </c>
      <c r="M45" t="b">
        <f t="shared" ca="1" si="3"/>
        <v>0</v>
      </c>
      <c r="N45" s="19" t="s">
        <v>122</v>
      </c>
      <c r="O45" s="370">
        <f ca="1">F45</f>
        <v>15</v>
      </c>
      <c r="P45" s="446">
        <f ca="1">G45</f>
        <v>0</v>
      </c>
      <c r="Q45" s="446"/>
      <c r="R45" s="447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1"/>
      <c r="G46" s="444"/>
      <c r="H46" s="444"/>
      <c r="I46" s="445"/>
      <c r="L46" s="167"/>
      <c r="M46" s="162" t="b">
        <f t="shared" ca="1" si="3"/>
        <v>0</v>
      </c>
      <c r="N46" s="42" t="s">
        <v>41</v>
      </c>
      <c r="O46" s="371"/>
      <c r="P46" s="446"/>
      <c r="Q46" s="448"/>
      <c r="R46" s="449"/>
    </row>
    <row r="47" spans="1:18" ht="15.6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70" t="str">
        <f ca="1">IF(D51="YES",H44+12," ")</f>
        <v xml:space="preserve"> </v>
      </c>
      <c r="H47" s="344" t="s">
        <v>10</v>
      </c>
      <c r="I47" s="372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70" t="str">
        <f ca="1">F47</f>
        <v xml:space="preserve"> </v>
      </c>
      <c r="P47" s="19"/>
      <c r="Q47" s="344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0</v>
      </c>
      <c r="L48" s="168"/>
      <c r="M48" s="345" t="str">
        <f t="shared" ca="1" si="3"/>
        <v xml:space="preserve"> </v>
      </c>
      <c r="N48" s="346" t="s">
        <v>41</v>
      </c>
      <c r="O48" s="373"/>
      <c r="P48" s="20"/>
      <c r="Q48" s="344" t="s">
        <v>116</v>
      </c>
      <c r="R48" s="32">
        <f ca="1">I48</f>
        <v>0</v>
      </c>
    </row>
    <row r="49" spans="1:18" ht="12.75" customHeight="1">
      <c r="C49" s="169" t="s">
        <v>114</v>
      </c>
      <c r="D49" s="374" cm="1">
        <f t="array" aca="1" ref="D49" ca="1">INDIRECT("'Worksheet 2'!$B"&amp;$B43)</f>
        <v>0</v>
      </c>
      <c r="E49" s="22"/>
      <c r="F49" s="23"/>
      <c r="G49" s="22"/>
      <c r="H49" s="24"/>
      <c r="I49" s="451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51" t="str">
        <f ca="1">I49</f>
        <v>P2-24</v>
      </c>
    </row>
    <row r="50" spans="1:18" ht="15.75" customHeight="1">
      <c r="C50" s="165" t="s">
        <v>117</v>
      </c>
      <c r="D50" s="347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52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8" cm="1">
        <f t="array" aca="1" ref="E51" ca="1">INDIRECT("'Worksheet 2'!$X"&amp;$B43)</f>
        <v>0</v>
      </c>
      <c r="F51" s="39"/>
      <c r="G51" s="20"/>
      <c r="H51" s="348" t="str" cm="1">
        <f t="array" aca="1" ref="H51" ca="1">INDIRECT("'Worksheet 2'!$R"&amp;$B43)</f>
        <v xml:space="preserve"> </v>
      </c>
      <c r="I51" s="452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52"/>
    </row>
    <row r="52" spans="1:18" ht="15.75" customHeight="1">
      <c r="C52" s="165" t="s">
        <v>13</v>
      </c>
      <c r="D52" s="348" cm="1">
        <f t="array" aca="1" ref="D52" ca="1">INDIRECT("'Worksheet 2'!$W"&amp;$B43)</f>
        <v>0</v>
      </c>
      <c r="E52" s="22"/>
      <c r="F52" s="23"/>
      <c r="G52" s="22"/>
      <c r="H52" s="348" t="str" cm="1">
        <f t="array" aca="1" ref="H52" ca="1">INDIRECT("'Worksheet 2'!$P"&amp;$B43)</f>
        <v xml:space="preserve"> </v>
      </c>
      <c r="I52" s="453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53"/>
    </row>
    <row r="53" spans="1:18" ht="22.8">
      <c r="C53" s="349" cm="1">
        <f t="array" aca="1" ref="C53" ca="1">INDIRECT("'Worksheet 2'!$J"&amp;$B43)</f>
        <v>0</v>
      </c>
      <c r="D53" s="450" t="b" cm="1">
        <f t="array" aca="1" ref="D53" ca="1">IF(INDIRECT("'Worksheet 2'!$D"&amp;$B43)=1, "Left of Pair", IF(INDIRECT("'Worksheet 2'!$E"&amp;$B43)=1, "Panel"))</f>
        <v>0</v>
      </c>
      <c r="E53" s="450"/>
      <c r="F53" s="450"/>
      <c r="G53" s="375"/>
      <c r="H53" s="375" t="str" cm="1">
        <f t="array" aca="1" ref="H53" ca="1">IF(INDIRECT("'Worksheet 2'!$F"&amp;$B43)="st","SOR T&amp;B"," ")</f>
        <v xml:space="preserve"> </v>
      </c>
      <c r="I53" s="376"/>
      <c r="L53" s="41">
        <f ca="1">$C53</f>
        <v>0</v>
      </c>
      <c r="M53" s="450" t="b" cm="1">
        <f t="array" aca="1" ref="M53" ca="1">IF(INDIRECT("'Worksheet 2'!$D"&amp;$B43)=1, "Right of Pair", IF(INDIRECT("'Worksheet 2'!$E"&amp;$B43)=1, "Do Not Use"))</f>
        <v>0</v>
      </c>
      <c r="N53" s="450"/>
      <c r="O53" s="450"/>
      <c r="P53" s="375"/>
      <c r="Q53" s="375"/>
      <c r="R53" s="376"/>
    </row>
    <row r="55" spans="1:18" ht="18.600000000000001">
      <c r="A55" t="s">
        <v>28</v>
      </c>
      <c r="B55">
        <v>15</v>
      </c>
      <c r="C55" s="165" t="s">
        <v>113</v>
      </c>
      <c r="D55" s="21" t="str">
        <f>+'Worksheet 2'!$W$4</f>
        <v xml:space="preserve">Zuni Quote #2 WO#J5104785-00265 </v>
      </c>
      <c r="E55" s="22"/>
      <c r="F55" s="23"/>
      <c r="G55" s="22"/>
      <c r="H55" s="24"/>
      <c r="I55" s="25">
        <f>+'Worksheet 2'!$AR$1</f>
        <v>32993</v>
      </c>
      <c r="J55" s="26"/>
      <c r="L55" s="165" t="s">
        <v>113</v>
      </c>
      <c r="M55" s="21" t="str">
        <f>+'Worksheet 2'!$W$4</f>
        <v xml:space="preserve">Zuni Quote #2 WO#J5104785-00265 </v>
      </c>
      <c r="N55" s="22"/>
      <c r="O55" s="23"/>
      <c r="P55" s="22"/>
      <c r="Q55" s="24"/>
      <c r="R55" s="25">
        <f>+'Worksheet 2'!$AR$1</f>
        <v>32993</v>
      </c>
    </row>
    <row r="56" spans="1:18" ht="31.8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70">
        <f ca="1">H56+15</f>
        <v>15</v>
      </c>
      <c r="G57" s="444" cm="1">
        <f t="array" aca="1" ref="G57" ca="1">INDIRECT("'Worksheet 2'!$Y"&amp;$B55)</f>
        <v>0</v>
      </c>
      <c r="H57" s="444"/>
      <c r="I57" s="445"/>
      <c r="L57" s="165" t="s">
        <v>121</v>
      </c>
      <c r="M57" t="b">
        <f t="shared" ca="1" si="4"/>
        <v>0</v>
      </c>
      <c r="N57" s="19" t="s">
        <v>122</v>
      </c>
      <c r="O57" s="370">
        <f ca="1">F57</f>
        <v>15</v>
      </c>
      <c r="P57" s="446">
        <f ca="1">G57</f>
        <v>0</v>
      </c>
      <c r="Q57" s="446"/>
      <c r="R57" s="447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1"/>
      <c r="G58" s="444"/>
      <c r="H58" s="444"/>
      <c r="I58" s="445"/>
      <c r="L58" s="167"/>
      <c r="M58" s="162" t="b">
        <f t="shared" ca="1" si="4"/>
        <v>0</v>
      </c>
      <c r="N58" s="42" t="s">
        <v>41</v>
      </c>
      <c r="O58" s="371"/>
      <c r="P58" s="446"/>
      <c r="Q58" s="448"/>
      <c r="R58" s="449"/>
    </row>
    <row r="59" spans="1:18" ht="15.6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70" t="str">
        <f ca="1">IF(D63="YES",H56+12," ")</f>
        <v xml:space="preserve"> </v>
      </c>
      <c r="H59" s="344" t="s">
        <v>10</v>
      </c>
      <c r="I59" s="372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70" t="str">
        <f ca="1">F59</f>
        <v xml:space="preserve"> </v>
      </c>
      <c r="P59" s="19"/>
      <c r="Q59" s="344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0</v>
      </c>
      <c r="L60" s="168"/>
      <c r="M60" s="345" t="str">
        <f t="shared" ca="1" si="4"/>
        <v xml:space="preserve"> </v>
      </c>
      <c r="N60" s="346" t="s">
        <v>41</v>
      </c>
      <c r="O60" s="373"/>
      <c r="P60" s="20"/>
      <c r="Q60" s="344" t="s">
        <v>116</v>
      </c>
      <c r="R60" s="32">
        <f ca="1">I60</f>
        <v>0</v>
      </c>
    </row>
    <row r="61" spans="1:18" ht="12.75" customHeight="1">
      <c r="C61" s="169" t="s">
        <v>114</v>
      </c>
      <c r="D61" s="374" cm="1">
        <f t="array" aca="1" ref="D61" ca="1">INDIRECT("'Worksheet 2'!$B"&amp;$B55)</f>
        <v>0</v>
      </c>
      <c r="E61" s="22"/>
      <c r="F61" s="23"/>
      <c r="G61" s="22"/>
      <c r="H61" s="24"/>
      <c r="I61" s="451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51" t="str">
        <f ca="1">I61</f>
        <v>P2-25</v>
      </c>
    </row>
    <row r="62" spans="1:18" ht="15.75" customHeight="1">
      <c r="C62" s="165" t="s">
        <v>117</v>
      </c>
      <c r="D62" s="347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52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8" cm="1">
        <f t="array" aca="1" ref="E63" ca="1">INDIRECT("'Worksheet 2'!$X"&amp;$B55)</f>
        <v>0</v>
      </c>
      <c r="F63" s="39"/>
      <c r="G63" s="20"/>
      <c r="H63" s="348" t="str" cm="1">
        <f t="array" aca="1" ref="H63" ca="1">INDIRECT("'Worksheet 2'!$R"&amp;$B55)</f>
        <v xml:space="preserve"> </v>
      </c>
      <c r="I63" s="452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52"/>
    </row>
    <row r="64" spans="1:18" ht="15.75" customHeight="1">
      <c r="C64" s="165" t="s">
        <v>13</v>
      </c>
      <c r="D64" s="348" cm="1">
        <f t="array" aca="1" ref="D64" ca="1">INDIRECT("'Worksheet 2'!$W"&amp;$B55)</f>
        <v>0</v>
      </c>
      <c r="E64" s="22"/>
      <c r="F64" s="23"/>
      <c r="G64" s="22"/>
      <c r="H64" s="348" t="str" cm="1">
        <f t="array" aca="1" ref="H64" ca="1">INDIRECT("'Worksheet 2'!$P"&amp;$B55)</f>
        <v xml:space="preserve"> </v>
      </c>
      <c r="I64" s="453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53"/>
    </row>
    <row r="65" spans="1:18" ht="22.8">
      <c r="C65" s="349" cm="1">
        <f t="array" aca="1" ref="C65" ca="1">INDIRECT("'Worksheet 2'!$J"&amp;$B55)</f>
        <v>0</v>
      </c>
      <c r="D65" s="450" t="b" cm="1">
        <f t="array" aca="1" ref="D65" ca="1">IF(INDIRECT("'Worksheet 2'!$D"&amp;$B55)=1, "Left of Pair", IF(INDIRECT("'Worksheet 2'!$E"&amp;$B55)=1, "Panel"))</f>
        <v>0</v>
      </c>
      <c r="E65" s="450"/>
      <c r="F65" s="450"/>
      <c r="G65" s="375"/>
      <c r="H65" s="375" t="str" cm="1">
        <f t="array" aca="1" ref="H65" ca="1">IF(INDIRECT("'Worksheet 2'!$F"&amp;$B55)="st","SOR T&amp;B"," ")</f>
        <v xml:space="preserve"> </v>
      </c>
      <c r="I65" s="376"/>
      <c r="L65" s="41">
        <f ca="1">$C65</f>
        <v>0</v>
      </c>
      <c r="M65" s="450" t="b" cm="1">
        <f t="array" aca="1" ref="M65" ca="1">IF(INDIRECT("'Worksheet 2'!$D"&amp;$B55)=1, "Right of Pair", IF(INDIRECT("'Worksheet 2'!$E"&amp;$B55)=1, "Do Not Use"))</f>
        <v>0</v>
      </c>
      <c r="N65" s="450"/>
      <c r="O65" s="450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+'Worksheet 2'!$W$4</f>
        <v xml:space="preserve">Zuni Quote #2 WO#J5104785-00265 </v>
      </c>
      <c r="E69" s="22"/>
      <c r="F69" s="23"/>
      <c r="G69" s="22"/>
      <c r="H69" s="24"/>
      <c r="I69" s="25">
        <f>+'Worksheet 2'!$AR$1</f>
        <v>32993</v>
      </c>
      <c r="J69" s="26"/>
      <c r="L69" s="165" t="s">
        <v>113</v>
      </c>
      <c r="M69" s="21" t="str">
        <f>+'Worksheet 2'!$W$4</f>
        <v xml:space="preserve">Zuni Quote #2 WO#J5104785-00265 </v>
      </c>
      <c r="N69" s="22"/>
      <c r="O69" s="23"/>
      <c r="P69" s="22"/>
      <c r="Q69" s="24"/>
      <c r="R69" s="25">
        <f>+'Worksheet 2'!$AR$1</f>
        <v>32993</v>
      </c>
    </row>
    <row r="70" spans="1:18" ht="31.8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70">
        <f ca="1">H70+15</f>
        <v>15</v>
      </c>
      <c r="G71" s="444" cm="1">
        <f t="array" aca="1" ref="G71" ca="1">INDIRECT("'Worksheet 2'!$Y"&amp;$B69)</f>
        <v>0</v>
      </c>
      <c r="H71" s="444"/>
      <c r="I71" s="445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46">
        <f ca="1">G71</f>
        <v>0</v>
      </c>
      <c r="Q71" s="446"/>
      <c r="R71" s="447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1"/>
      <c r="G72" s="444"/>
      <c r="H72" s="444"/>
      <c r="I72" s="445"/>
      <c r="L72" s="167"/>
      <c r="M72" s="162" t="b">
        <f t="shared" ca="1" si="5"/>
        <v>0</v>
      </c>
      <c r="N72" s="42" t="s">
        <v>41</v>
      </c>
      <c r="O72" s="371"/>
      <c r="P72" s="446"/>
      <c r="Q72" s="448"/>
      <c r="R72" s="449"/>
    </row>
    <row r="73" spans="1:18" ht="15.6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0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0</v>
      </c>
    </row>
    <row r="75" spans="1:18" ht="12.75" customHeight="1">
      <c r="C75" s="169" t="s">
        <v>114</v>
      </c>
      <c r="D75" s="374" cm="1">
        <f t="array" aca="1" ref="D75" ca="1">INDIRECT("'Worksheet 2'!$B"&amp;$B69)</f>
        <v>0</v>
      </c>
      <c r="E75" s="22"/>
      <c r="F75" s="23"/>
      <c r="G75" s="22"/>
      <c r="H75" s="24"/>
      <c r="I75" s="451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51" t="str">
        <f ca="1">I75</f>
        <v>P2-26</v>
      </c>
    </row>
    <row r="76" spans="1:18" ht="15.75" customHeight="1">
      <c r="C76" s="165" t="s">
        <v>117</v>
      </c>
      <c r="D76" s="347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52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 2'!$X"&amp;$B69)</f>
        <v>0</v>
      </c>
      <c r="F77" s="39"/>
      <c r="G77" s="20"/>
      <c r="H77" s="348" t="str" cm="1">
        <f t="array" aca="1" ref="H77" ca="1">INDIRECT("'Worksheet 2'!$R"&amp;$B69)</f>
        <v xml:space="preserve"> </v>
      </c>
      <c r="I77" s="452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52"/>
    </row>
    <row r="78" spans="1:18" ht="15.75" customHeight="1">
      <c r="C78" s="165" t="s">
        <v>13</v>
      </c>
      <c r="D78" s="348" cm="1">
        <f t="array" aca="1" ref="D78" ca="1">INDIRECT("'Worksheet 2'!$W"&amp;$B69)</f>
        <v>0</v>
      </c>
      <c r="E78" s="22"/>
      <c r="F78" s="23"/>
      <c r="G78" s="22"/>
      <c r="H78" s="348" t="str" cm="1">
        <f t="array" aca="1" ref="H78" ca="1">INDIRECT("'Worksheet 2'!$P"&amp;$B69)</f>
        <v xml:space="preserve"> </v>
      </c>
      <c r="I78" s="453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53"/>
    </row>
    <row r="79" spans="1:18" ht="22.8">
      <c r="C79" s="349" cm="1">
        <f t="array" aca="1" ref="C79" ca="1">INDIRECT("'Worksheet 2'!$J"&amp;$B69)</f>
        <v>0</v>
      </c>
      <c r="D79" s="450" t="b" cm="1">
        <f t="array" aca="1" ref="D79" ca="1">IF(INDIRECT("'Worksheet 2'!$D"&amp;$B69)=1, "Left of Pair", IF(INDIRECT("'Worksheet 2'!$E"&amp;$B69)=1, "Panel"))</f>
        <v>0</v>
      </c>
      <c r="E79" s="450"/>
      <c r="F79" s="450"/>
      <c r="G79" s="375"/>
      <c r="H79" s="375" t="str" cm="1">
        <f t="array" aca="1" ref="H79" ca="1">IF(INDIRECT("'Worksheet 2'!$F"&amp;$B69)="st","SOR T&amp;B"," ")</f>
        <v xml:space="preserve"> </v>
      </c>
      <c r="I79" s="376"/>
      <c r="L79" s="41">
        <f ca="1">$C79</f>
        <v>0</v>
      </c>
      <c r="M79" s="450" t="b" cm="1">
        <f t="array" aca="1" ref="M79" ca="1">IF(INDIRECT("'Worksheet 2'!$D"&amp;$B69)=1, "Right of Pair", IF(INDIRECT("'Worksheet 2'!$E"&amp;$B69)=1, "Do Not Use"))</f>
        <v>0</v>
      </c>
      <c r="N79" s="450"/>
      <c r="O79" s="450"/>
      <c r="P79" s="375"/>
      <c r="Q79" s="375"/>
      <c r="R79" s="376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+'Worksheet 2'!$W$4</f>
        <v xml:space="preserve">Zuni Quote #2 WO#J5104785-00265 </v>
      </c>
      <c r="E83" s="22"/>
      <c r="F83" s="23"/>
      <c r="G83" s="22"/>
      <c r="H83" s="24"/>
      <c r="I83" s="25">
        <f>+'Worksheet 2'!$AR$1</f>
        <v>32993</v>
      </c>
      <c r="J83" s="26"/>
      <c r="L83" s="165" t="s">
        <v>113</v>
      </c>
      <c r="M83" s="21" t="str">
        <f>+'Worksheet 2'!$W$4</f>
        <v xml:space="preserve">Zuni Quote #2 WO#J5104785-00265 </v>
      </c>
      <c r="N83" s="22"/>
      <c r="O83" s="23"/>
      <c r="P83" s="22"/>
      <c r="Q83" s="24"/>
      <c r="R83" s="25">
        <f>+'Worksheet 2'!$AR$1</f>
        <v>32993</v>
      </c>
    </row>
    <row r="84" spans="1:18" ht="31.8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70">
        <f ca="1">H84+15</f>
        <v>15</v>
      </c>
      <c r="G85" s="444" cm="1">
        <f t="array" aca="1" ref="G85" ca="1">INDIRECT("'Worksheet 2'!$Y"&amp;$B83)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1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1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0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0</v>
      </c>
    </row>
    <row r="89" spans="1:18" ht="12.75" customHeight="1">
      <c r="C89" s="169" t="s">
        <v>114</v>
      </c>
      <c r="D89" s="374" cm="1">
        <f t="array" aca="1" ref="D89" ca="1">INDIRECT("'Worksheet 2'!$B"&amp;$B83)</f>
        <v>0</v>
      </c>
      <c r="E89" s="22"/>
      <c r="F89" s="23"/>
      <c r="G89" s="22"/>
      <c r="H89" s="24"/>
      <c r="I89" s="451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P2-27</v>
      </c>
    </row>
    <row r="90" spans="1:18" ht="15.75" customHeight="1">
      <c r="C90" s="165" t="s">
        <v>117</v>
      </c>
      <c r="D90" s="347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 2'!$X"&amp;$B83)</f>
        <v>0</v>
      </c>
      <c r="F91" s="39"/>
      <c r="G91" s="20"/>
      <c r="H91" s="348" t="str" cm="1">
        <f t="array" aca="1" ref="H91" ca="1">INDIRECT("'Worksheet 2'!$R"&amp;$B83)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52"/>
    </row>
    <row r="92" spans="1:18" ht="15.75" customHeight="1">
      <c r="C92" s="165" t="s">
        <v>13</v>
      </c>
      <c r="D92" s="348" cm="1">
        <f t="array" aca="1" ref="D92" ca="1">INDIRECT("'Worksheet 2'!$W"&amp;$B83)</f>
        <v>0</v>
      </c>
      <c r="E92" s="22"/>
      <c r="F92" s="23"/>
      <c r="G92" s="22"/>
      <c r="H92" s="348" t="str" cm="1">
        <f t="array" aca="1" ref="H92" ca="1">INDIRECT("'Worksheet 2'!$P"&amp;$B83)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53"/>
    </row>
    <row r="93" spans="1:18" ht="22.8">
      <c r="C93" s="349" cm="1">
        <f t="array" aca="1" ref="C93" ca="1">INDIRECT("'Worksheet 2'!$J"&amp;$B83)</f>
        <v>0</v>
      </c>
      <c r="D93" s="450" t="b" cm="1">
        <f t="array" aca="1" ref="D93" ca="1">IF(INDIRECT("'Worksheet 2'!$D"&amp;$B83)=1, "Left of Pair", IF(INDIRECT("'Worksheet 2'!$E"&amp;$B83)=1, "Panel"))</f>
        <v>0</v>
      </c>
      <c r="E93" s="450"/>
      <c r="F93" s="450"/>
      <c r="G93" s="375"/>
      <c r="H93" s="375" t="str" cm="1">
        <f t="array" aca="1" ref="H93" ca="1">IF(INDIRECT("'Worksheet 2'!$F"&amp;$B83)="st","SOR T&amp;B"," ")</f>
        <v xml:space="preserve"> </v>
      </c>
      <c r="I93" s="376"/>
      <c r="L93" s="41">
        <f ca="1">$C93</f>
        <v>0</v>
      </c>
      <c r="M93" s="450" t="b" cm="1">
        <f t="array" aca="1" ref="M93" ca="1">IF(INDIRECT("'Worksheet 2'!$D"&amp;$B83)=1, "Right of Pair", IF(INDIRECT("'Worksheet 2'!$E"&amp;$B83)=1, "Do Not Use"))</f>
        <v>0</v>
      </c>
      <c r="N93" s="450"/>
      <c r="O93" s="450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+'Worksheet 2'!$W$4</f>
        <v xml:space="preserve">Zuni Quote #2 WO#J5104785-00265 </v>
      </c>
      <c r="E97" s="22"/>
      <c r="F97" s="23"/>
      <c r="G97" s="22"/>
      <c r="H97" s="24"/>
      <c r="I97" s="25">
        <f>+'Worksheet 2'!$AR$1</f>
        <v>32993</v>
      </c>
      <c r="J97" s="26"/>
      <c r="L97" s="165" t="s">
        <v>113</v>
      </c>
      <c r="M97" s="21" t="str">
        <f>+'Worksheet 2'!$W$4</f>
        <v xml:space="preserve">Zuni Quote #2 WO#J5104785-00265 </v>
      </c>
      <c r="N97" s="22"/>
      <c r="O97" s="23"/>
      <c r="P97" s="22"/>
      <c r="Q97" s="24"/>
      <c r="R97" s="25">
        <f>+'Worksheet 2'!$AR$1</f>
        <v>32993</v>
      </c>
    </row>
    <row r="98" spans="1:18" ht="31.8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70">
        <f ca="1">H98+15</f>
        <v>15</v>
      </c>
      <c r="G99" s="444" cm="1">
        <f t="array" aca="1" ref="G99" ca="1">INDIRECT("'Worksheet 2'!$Y"&amp;$B97)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1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1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0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0</v>
      </c>
    </row>
    <row r="103" spans="1:18" ht="12.75" customHeight="1">
      <c r="C103" s="169" t="s">
        <v>114</v>
      </c>
      <c r="D103" s="374" cm="1">
        <f t="array" aca="1" ref="D103" ca="1">INDIRECT("'Worksheet 2'!$B"&amp;$B97)</f>
        <v>0</v>
      </c>
      <c r="E103" s="22"/>
      <c r="F103" s="23"/>
      <c r="G103" s="22"/>
      <c r="H103" s="24"/>
      <c r="I103" s="451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P2-28</v>
      </c>
    </row>
    <row r="104" spans="1:18" ht="15.75" customHeight="1">
      <c r="C104" s="165" t="s">
        <v>117</v>
      </c>
      <c r="D104" s="347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 2'!$X"&amp;$B97)</f>
        <v>0</v>
      </c>
      <c r="F105" s="39"/>
      <c r="G105" s="20"/>
      <c r="H105" s="348" t="str" cm="1">
        <f t="array" aca="1" ref="H105" ca="1">INDIRECT("'Worksheet 2'!$R"&amp;$B97)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52"/>
    </row>
    <row r="106" spans="1:18" ht="15.75" customHeight="1">
      <c r="C106" s="165" t="s">
        <v>13</v>
      </c>
      <c r="D106" s="348" cm="1">
        <f t="array" aca="1" ref="D106" ca="1">INDIRECT("'Worksheet 2'!$W"&amp;$B97)</f>
        <v>0</v>
      </c>
      <c r="E106" s="22"/>
      <c r="F106" s="23"/>
      <c r="G106" s="22"/>
      <c r="H106" s="348" t="str" cm="1">
        <f t="array" aca="1" ref="H106" ca="1">INDIRECT("'Worksheet 2'!$P"&amp;$B97)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53"/>
    </row>
    <row r="107" spans="1:18" ht="22.8">
      <c r="C107" s="349" cm="1">
        <f t="array" aca="1" ref="C107" ca="1">INDIRECT("'Worksheet 2'!$J"&amp;$B97)</f>
        <v>0</v>
      </c>
      <c r="D107" s="450" t="b" cm="1">
        <f t="array" aca="1" ref="D107" ca="1">IF(INDIRECT("'Worksheet 2'!$D"&amp;$B97)=1, "Left of Pair", IF(INDIRECT("'Worksheet 2'!$E"&amp;$B97)=1, "Panel"))</f>
        <v>0</v>
      </c>
      <c r="E107" s="450"/>
      <c r="F107" s="450"/>
      <c r="G107" s="375"/>
      <c r="H107" s="375" t="str" cm="1">
        <f t="array" aca="1" ref="H107" ca="1">IF(INDIRECT("'Worksheet 2'!$F"&amp;$B97)="st","SOR T&amp;B"," ")</f>
        <v xml:space="preserve"> </v>
      </c>
      <c r="I107" s="376"/>
      <c r="L107" s="41">
        <f ca="1">$C107</f>
        <v>0</v>
      </c>
      <c r="M107" s="450" t="b" cm="1">
        <f t="array" aca="1" ref="M107" ca="1">IF(INDIRECT("'Worksheet 2'!$D"&amp;$B97)=1, "Right of Pair", IF(INDIRECT("'Worksheet 2'!$E"&amp;$B97)=1, "Do Not Use"))</f>
        <v>0</v>
      </c>
      <c r="N107" s="450"/>
      <c r="O107" s="450"/>
      <c r="P107" s="375"/>
      <c r="Q107" s="375"/>
      <c r="R107" s="376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+'Worksheet 2'!$W$4</f>
        <v xml:space="preserve">Zuni Quote #2 WO#J5104785-00265 </v>
      </c>
      <c r="E109" s="22"/>
      <c r="F109" s="23"/>
      <c r="G109" s="22"/>
      <c r="H109" s="24"/>
      <c r="I109" s="25">
        <f>+'Worksheet 2'!$AR$1</f>
        <v>32993</v>
      </c>
      <c r="J109" s="26"/>
      <c r="L109" s="165" t="s">
        <v>113</v>
      </c>
      <c r="M109" s="21" t="str">
        <f>+'Worksheet 2'!$W$4</f>
        <v xml:space="preserve">Zuni Quote #2 WO#J5104785-00265 </v>
      </c>
      <c r="N109" s="22"/>
      <c r="O109" s="23"/>
      <c r="P109" s="22"/>
      <c r="Q109" s="24"/>
      <c r="R109" s="25">
        <f>+'Worksheet 2'!$AR$1</f>
        <v>32993</v>
      </c>
    </row>
    <row r="110" spans="1:18" ht="31.8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70">
        <f ca="1">H110+15</f>
        <v>15</v>
      </c>
      <c r="G111" s="444" cm="1">
        <f t="array" aca="1" ref="G111" ca="1">INDIRECT("'Worksheet 2'!$Y"&amp;$B109)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1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1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0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0</v>
      </c>
    </row>
    <row r="115" spans="1:18" ht="12.75" customHeight="1">
      <c r="C115" s="169" t="s">
        <v>114</v>
      </c>
      <c r="D115" s="374" cm="1">
        <f t="array" aca="1" ref="D115" ca="1">INDIRECT("'Worksheet 2'!$B"&amp;$B109)</f>
        <v>0</v>
      </c>
      <c r="E115" s="22"/>
      <c r="F115" s="23"/>
      <c r="G115" s="22"/>
      <c r="H115" s="24"/>
      <c r="I115" s="451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P2-29</v>
      </c>
    </row>
    <row r="116" spans="1:18" ht="15.75" customHeight="1">
      <c r="C116" s="165" t="s">
        <v>117</v>
      </c>
      <c r="D116" s="347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 2'!$X"&amp;$B109)</f>
        <v>0</v>
      </c>
      <c r="F117" s="39"/>
      <c r="G117" s="20"/>
      <c r="H117" s="348" t="str" cm="1">
        <f t="array" aca="1" ref="H117" ca="1">INDIRECT("'Worksheet 2'!$R"&amp;$B109)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52"/>
    </row>
    <row r="118" spans="1:18" ht="15.75" customHeight="1">
      <c r="C118" s="165" t="s">
        <v>13</v>
      </c>
      <c r="D118" s="348" cm="1">
        <f t="array" aca="1" ref="D118" ca="1">INDIRECT("'Worksheet 2'!$W"&amp;$B109)</f>
        <v>0</v>
      </c>
      <c r="E118" s="22"/>
      <c r="F118" s="23"/>
      <c r="G118" s="22"/>
      <c r="H118" s="348" t="str" cm="1">
        <f t="array" aca="1" ref="H118" ca="1">INDIRECT("'Worksheet 2'!$P"&amp;$B109)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53"/>
    </row>
    <row r="119" spans="1:18" ht="22.8">
      <c r="C119" s="349" cm="1">
        <f t="array" aca="1" ref="C119" ca="1">INDIRECT("'Worksheet 2'!$J"&amp;$B109)</f>
        <v>0</v>
      </c>
      <c r="D119" s="450" t="b" cm="1">
        <f t="array" aca="1" ref="D119" ca="1">IF(INDIRECT("'Worksheet 2'!$D"&amp;$B109)=1, "Left of Pair", IF(INDIRECT("'Worksheet 2'!$E"&amp;$B109)=1, "Panel"))</f>
        <v>0</v>
      </c>
      <c r="E119" s="450"/>
      <c r="F119" s="450"/>
      <c r="G119" s="375"/>
      <c r="H119" s="375" t="str" cm="1">
        <f t="array" aca="1" ref="H119" ca="1">IF(INDIRECT("'Worksheet 2'!$F"&amp;$B109)="st","SOR T&amp;B"," ")</f>
        <v xml:space="preserve"> </v>
      </c>
      <c r="I119" s="376"/>
      <c r="L119" s="41">
        <f ca="1">$C119</f>
        <v>0</v>
      </c>
      <c r="M119" s="450" t="b" cm="1">
        <f t="array" aca="1" ref="M119" ca="1">IF(INDIRECT("'Worksheet 2'!$D"&amp;$B109)=1, "Right of Pair", IF(INDIRECT("'Worksheet 2'!$E"&amp;$B109)=1, "Do Not Use"))</f>
        <v>0</v>
      </c>
      <c r="N119" s="450"/>
      <c r="O119" s="450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+'Worksheet 2'!$W$4</f>
        <v xml:space="preserve">Zuni Quote #2 WO#J5104785-00265 </v>
      </c>
      <c r="E123" s="22"/>
      <c r="F123" s="23"/>
      <c r="G123" s="22"/>
      <c r="H123" s="24"/>
      <c r="I123" s="25">
        <f>+'Worksheet 2'!$AR$1</f>
        <v>32993</v>
      </c>
      <c r="J123" s="26"/>
      <c r="L123" s="165" t="s">
        <v>113</v>
      </c>
      <c r="M123" s="21" t="str">
        <f>+'Worksheet 2'!$W$4</f>
        <v xml:space="preserve">Zuni Quote #2 WO#J5104785-00265 </v>
      </c>
      <c r="N123" s="22"/>
      <c r="O123" s="23"/>
      <c r="P123" s="22"/>
      <c r="Q123" s="24"/>
      <c r="R123" s="25">
        <f>+'Worksheet 2'!$AR$1</f>
        <v>32993</v>
      </c>
    </row>
    <row r="124" spans="1:18" ht="31.8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70">
        <f ca="1">H124+15</f>
        <v>15</v>
      </c>
      <c r="G125" s="444" cm="1">
        <f t="array" aca="1" ref="G125" ca="1">INDIRECT("'Worksheet 2'!$Y"&amp;$B123)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1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1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0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0</v>
      </c>
    </row>
    <row r="129" spans="1:18" ht="12.75" customHeight="1">
      <c r="C129" s="169" t="s">
        <v>114</v>
      </c>
      <c r="D129" s="374" cm="1">
        <f t="array" aca="1" ref="D129" ca="1">INDIRECT("'Worksheet 2'!$B"&amp;$B123)</f>
        <v>0</v>
      </c>
      <c r="E129" s="22"/>
      <c r="F129" s="23"/>
      <c r="G129" s="22"/>
      <c r="H129" s="24"/>
      <c r="I129" s="451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P2-30</v>
      </c>
    </row>
    <row r="130" spans="1:18" ht="15.75" customHeight="1">
      <c r="C130" s="165" t="s">
        <v>117</v>
      </c>
      <c r="D130" s="347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 2'!$X"&amp;$B123)</f>
        <v>0</v>
      </c>
      <c r="F131" s="39"/>
      <c r="G131" s="20"/>
      <c r="H131" s="348" t="str" cm="1">
        <f t="array" aca="1" ref="H131" ca="1">INDIRECT("'Worksheet 2'!$R"&amp;$B123)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52"/>
    </row>
    <row r="132" spans="1:18" ht="15.75" customHeight="1">
      <c r="C132" s="165" t="s">
        <v>13</v>
      </c>
      <c r="D132" s="348" cm="1">
        <f t="array" aca="1" ref="D132" ca="1">INDIRECT("'Worksheet 2'!$W"&amp;$B123)</f>
        <v>0</v>
      </c>
      <c r="E132" s="22"/>
      <c r="F132" s="23"/>
      <c r="G132" s="22"/>
      <c r="H132" s="348" t="str" cm="1">
        <f t="array" aca="1" ref="H132" ca="1">INDIRECT("'Worksheet 2'!$P"&amp;$B123)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53"/>
    </row>
    <row r="133" spans="1:18" ht="22.8">
      <c r="C133" s="349" cm="1">
        <f t="array" aca="1" ref="C133" ca="1">INDIRECT("'Worksheet 2'!$J"&amp;$B123)</f>
        <v>0</v>
      </c>
      <c r="D133" s="450" t="b" cm="1">
        <f t="array" aca="1" ref="D133" ca="1">IF(INDIRECT("'Worksheet 2'!$D"&amp;$B123)=1, "Left of Pair", IF(INDIRECT("'Worksheet 2'!$E"&amp;$B123)=1, "Panel"))</f>
        <v>0</v>
      </c>
      <c r="E133" s="450"/>
      <c r="F133" s="450"/>
      <c r="G133" s="375"/>
      <c r="H133" s="375" t="str" cm="1">
        <f t="array" aca="1" ref="H133" ca="1">IF(INDIRECT("'Worksheet 2'!$F"&amp;$B123)="st","SOR T&amp;B"," ")</f>
        <v xml:space="preserve"> </v>
      </c>
      <c r="I133" s="376"/>
      <c r="L133" s="41">
        <f ca="1">$C133</f>
        <v>0</v>
      </c>
      <c r="M133" s="450" t="b" cm="1">
        <f t="array" aca="1" ref="M133" ca="1">IF(INDIRECT("'Worksheet 2'!$D"&amp;$B123)=1, "Right of Pair", IF(INDIRECT("'Worksheet 2'!$E"&amp;$B123)=1, "Do Not Use"))</f>
        <v>0</v>
      </c>
      <c r="N133" s="450"/>
      <c r="O133" s="450"/>
      <c r="P133" s="375"/>
      <c r="Q133" s="375"/>
      <c r="R133" s="376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+'Worksheet 2'!$W$4</f>
        <v xml:space="preserve">Zuni Quote #2 WO#J5104785-00265 </v>
      </c>
      <c r="E137" s="22"/>
      <c r="F137" s="23"/>
      <c r="G137" s="22"/>
      <c r="H137" s="24"/>
      <c r="I137" s="25">
        <f>+'Worksheet 2'!$AR$1</f>
        <v>32993</v>
      </c>
      <c r="J137" s="26"/>
      <c r="L137" s="165" t="s">
        <v>113</v>
      </c>
      <c r="M137" s="21" t="str">
        <f>+'Worksheet 2'!$W$4</f>
        <v xml:space="preserve">Zuni Quote #2 WO#J5104785-00265 </v>
      </c>
      <c r="N137" s="22"/>
      <c r="O137" s="23"/>
      <c r="P137" s="22"/>
      <c r="Q137" s="24"/>
      <c r="R137" s="25">
        <f>+'Worksheet 2'!$AR$1</f>
        <v>32993</v>
      </c>
    </row>
    <row r="138" spans="1:18" ht="31.8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70">
        <f ca="1">H138+15</f>
        <v>15</v>
      </c>
      <c r="G139" s="444" cm="1">
        <f t="array" aca="1" ref="G139" ca="1">INDIRECT("'Worksheet 2'!$Y"&amp;$B137)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1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1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0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0</v>
      </c>
    </row>
    <row r="143" spans="1:18" ht="12.75" customHeight="1">
      <c r="C143" s="169" t="s">
        <v>114</v>
      </c>
      <c r="D143" s="374" cm="1">
        <f t="array" aca="1" ref="D143" ca="1">INDIRECT("'Worksheet 2'!$B"&amp;$B137)</f>
        <v>0</v>
      </c>
      <c r="E143" s="22"/>
      <c r="F143" s="23"/>
      <c r="G143" s="22"/>
      <c r="H143" s="24"/>
      <c r="I143" s="451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P2-31</v>
      </c>
    </row>
    <row r="144" spans="1:18" ht="15.75" customHeight="1">
      <c r="C144" s="165" t="s">
        <v>117</v>
      </c>
      <c r="D144" s="347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 2'!$X"&amp;$B137)</f>
        <v>0</v>
      </c>
      <c r="F145" s="39"/>
      <c r="G145" s="20"/>
      <c r="H145" s="348" t="str" cm="1">
        <f t="array" aca="1" ref="H145" ca="1">INDIRECT("'Worksheet 2'!$R"&amp;$B137)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52"/>
    </row>
    <row r="146" spans="1:18" ht="15.75" customHeight="1">
      <c r="C146" s="165" t="s">
        <v>13</v>
      </c>
      <c r="D146" s="348" cm="1">
        <f t="array" aca="1" ref="D146" ca="1">INDIRECT("'Worksheet 2'!$W"&amp;$B137)</f>
        <v>0</v>
      </c>
      <c r="E146" s="22"/>
      <c r="F146" s="23"/>
      <c r="G146" s="22"/>
      <c r="H146" s="348" t="str" cm="1">
        <f t="array" aca="1" ref="H146" ca="1">INDIRECT("'Worksheet 2'!$P"&amp;$B137)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53"/>
    </row>
    <row r="147" spans="1:18" ht="22.8">
      <c r="C147" s="349" cm="1">
        <f t="array" aca="1" ref="C147" ca="1">INDIRECT("'Worksheet 2'!$J"&amp;$B137)</f>
        <v>0</v>
      </c>
      <c r="D147" s="450" t="b" cm="1">
        <f t="array" aca="1" ref="D147" ca="1">IF(INDIRECT("'Worksheet 2'!$D"&amp;$B137)=1, "Left of Pair", IF(INDIRECT("'Worksheet 2'!$E"&amp;$B137)=1, "Panel"))</f>
        <v>0</v>
      </c>
      <c r="E147" s="450"/>
      <c r="F147" s="450"/>
      <c r="G147" s="375"/>
      <c r="H147" s="375" t="str" cm="1">
        <f t="array" aca="1" ref="H147" ca="1">IF(INDIRECT("'Worksheet 2'!$F"&amp;$B137)="st","SOR T&amp;B"," ")</f>
        <v xml:space="preserve"> </v>
      </c>
      <c r="I147" s="376"/>
      <c r="L147" s="41">
        <f ca="1">$C147</f>
        <v>0</v>
      </c>
      <c r="M147" s="450" t="b" cm="1">
        <f t="array" aca="1" ref="M147" ca="1">IF(INDIRECT("'Worksheet 2'!$D"&amp;$B137)=1, "Right of Pair", IF(INDIRECT("'Worksheet 2'!$E"&amp;$B137)=1, "Do Not Use"))</f>
        <v>0</v>
      </c>
      <c r="N147" s="450"/>
      <c r="O147" s="450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+'Worksheet 2'!$W$4</f>
        <v xml:space="preserve">Zuni Quote #2 WO#J5104785-00265 </v>
      </c>
      <c r="E151" s="22"/>
      <c r="F151" s="23"/>
      <c r="G151" s="22"/>
      <c r="H151" s="24"/>
      <c r="I151" s="25">
        <f>+'Worksheet 2'!$AR$1</f>
        <v>32993</v>
      </c>
      <c r="J151" s="26"/>
      <c r="L151" s="165" t="s">
        <v>113</v>
      </c>
      <c r="M151" s="21" t="str">
        <f>+'Worksheet 2'!$W$4</f>
        <v xml:space="preserve">Zuni Quote #2 WO#J5104785-00265 </v>
      </c>
      <c r="N151" s="22"/>
      <c r="O151" s="23"/>
      <c r="P151" s="22"/>
      <c r="Q151" s="24"/>
      <c r="R151" s="25">
        <f>+'Worksheet 2'!$AR$1</f>
        <v>32993</v>
      </c>
    </row>
    <row r="152" spans="1:18" ht="31.8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70">
        <f ca="1">H152+15</f>
        <v>15</v>
      </c>
      <c r="G153" s="444" cm="1">
        <f t="array" aca="1" ref="G153" ca="1">INDIRECT("'Worksheet 2'!$Y"&amp;$B151)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1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1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0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0</v>
      </c>
    </row>
    <row r="157" spans="1:18" ht="12.75" customHeight="1">
      <c r="C157" s="169" t="s">
        <v>114</v>
      </c>
      <c r="D157" s="374" cm="1">
        <f t="array" aca="1" ref="D157" ca="1">INDIRECT("'Worksheet 2'!$B"&amp;$B151)</f>
        <v>0</v>
      </c>
      <c r="E157" s="22"/>
      <c r="F157" s="23"/>
      <c r="G157" s="22"/>
      <c r="H157" s="24"/>
      <c r="I157" s="451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P2-32</v>
      </c>
    </row>
    <row r="158" spans="1:18" ht="15.75" customHeight="1">
      <c r="C158" s="165" t="s">
        <v>117</v>
      </c>
      <c r="D158" s="347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 2'!$X"&amp;$B151)</f>
        <v>0</v>
      </c>
      <c r="F159" s="39"/>
      <c r="G159" s="20"/>
      <c r="H159" s="348" t="str" cm="1">
        <f t="array" aca="1" ref="H159" ca="1">INDIRECT("'Worksheet 2'!$R"&amp;$B151)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52"/>
    </row>
    <row r="160" spans="1:18" ht="15.75" customHeight="1">
      <c r="C160" s="165" t="s">
        <v>13</v>
      </c>
      <c r="D160" s="348" cm="1">
        <f t="array" aca="1" ref="D160" ca="1">INDIRECT("'Worksheet 2'!$W"&amp;$B151)</f>
        <v>0</v>
      </c>
      <c r="E160" s="22"/>
      <c r="F160" s="23"/>
      <c r="G160" s="22"/>
      <c r="H160" s="348" t="str" cm="1">
        <f t="array" aca="1" ref="H160" ca="1">INDIRECT("'Worksheet 2'!$P"&amp;$B151)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53"/>
    </row>
    <row r="161" spans="1:18" ht="22.8">
      <c r="C161" s="349" cm="1">
        <f t="array" aca="1" ref="C161" ca="1">INDIRECT("'Worksheet 2'!$J"&amp;$B151)</f>
        <v>0</v>
      </c>
      <c r="D161" s="450" t="b" cm="1">
        <f t="array" aca="1" ref="D161" ca="1">IF(INDIRECT("'Worksheet 2'!$D"&amp;$B151)=1, "Left of Pair", IF(INDIRECT("'Worksheet 2'!$E"&amp;$B151)=1, "Panel"))</f>
        <v>0</v>
      </c>
      <c r="E161" s="450"/>
      <c r="F161" s="450"/>
      <c r="G161" s="375"/>
      <c r="H161" s="375" t="str" cm="1">
        <f t="array" aca="1" ref="H161" ca="1">IF(INDIRECT("'Worksheet 2'!$F"&amp;$B151)="st","SOR T&amp;B"," ")</f>
        <v xml:space="preserve"> </v>
      </c>
      <c r="I161" s="376"/>
      <c r="L161" s="41">
        <f ca="1">$C161</f>
        <v>0</v>
      </c>
      <c r="M161" s="450" t="b" cm="1">
        <f t="array" aca="1" ref="M161" ca="1">IF(INDIRECT("'Worksheet 2'!$D"&amp;$B151)=1, "Right of Pair", IF(INDIRECT("'Worksheet 2'!$E"&amp;$B151)=1, "Do Not Use"))</f>
        <v>0</v>
      </c>
      <c r="N161" s="450"/>
      <c r="O161" s="450"/>
      <c r="P161" s="375"/>
      <c r="Q161" s="375"/>
      <c r="R161" s="376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+'Worksheet 2'!$W$4</f>
        <v xml:space="preserve">Zuni Quote #2 WO#J5104785-00265 </v>
      </c>
      <c r="E163" s="22"/>
      <c r="F163" s="23"/>
      <c r="G163" s="22"/>
      <c r="H163" s="24"/>
      <c r="I163" s="25">
        <f>+'Worksheet 2'!$AR$1</f>
        <v>32993</v>
      </c>
      <c r="J163" s="26"/>
      <c r="L163" s="165" t="s">
        <v>113</v>
      </c>
      <c r="M163" s="21" t="str">
        <f>+'Worksheet 2'!$W$4</f>
        <v xml:space="preserve">Zuni Quote #2 WO#J5104785-00265 </v>
      </c>
      <c r="N163" s="22"/>
      <c r="O163" s="23"/>
      <c r="P163" s="22"/>
      <c r="Q163" s="24"/>
      <c r="R163" s="25">
        <f>+'Worksheet 2'!$AR$1</f>
        <v>32993</v>
      </c>
    </row>
    <row r="164" spans="1:18" ht="31.8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70">
        <f ca="1">H164+15</f>
        <v>15</v>
      </c>
      <c r="G165" s="444" cm="1">
        <f t="array" aca="1" ref="G165" ca="1">INDIRECT("'Worksheet 2'!$Y"&amp;$B163)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1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1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0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0</v>
      </c>
    </row>
    <row r="169" spans="1:18" ht="12.75" customHeight="1">
      <c r="C169" s="169" t="s">
        <v>114</v>
      </c>
      <c r="D169" s="374" cm="1">
        <f t="array" aca="1" ref="D169" ca="1">INDIRECT("'Worksheet 2'!$B"&amp;$B163)</f>
        <v>0</v>
      </c>
      <c r="E169" s="22"/>
      <c r="F169" s="23"/>
      <c r="G169" s="22"/>
      <c r="H169" s="24"/>
      <c r="I169" s="451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P2-33</v>
      </c>
    </row>
    <row r="170" spans="1:18" ht="15.75" customHeight="1">
      <c r="C170" s="165" t="s">
        <v>117</v>
      </c>
      <c r="D170" s="347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 2'!$X"&amp;$B163)</f>
        <v>0</v>
      </c>
      <c r="F171" s="39"/>
      <c r="G171" s="20"/>
      <c r="H171" s="348" t="str" cm="1">
        <f t="array" aca="1" ref="H171" ca="1">INDIRECT("'Worksheet 2'!$R"&amp;$B163)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52"/>
    </row>
    <row r="172" spans="1:18" ht="15.75" customHeight="1">
      <c r="C172" s="165" t="s">
        <v>13</v>
      </c>
      <c r="D172" s="348" cm="1">
        <f t="array" aca="1" ref="D172" ca="1">INDIRECT("'Worksheet 2'!$W"&amp;$B163)</f>
        <v>0</v>
      </c>
      <c r="E172" s="22"/>
      <c r="F172" s="23"/>
      <c r="G172" s="22"/>
      <c r="H172" s="348" t="str" cm="1">
        <f t="array" aca="1" ref="H172" ca="1">INDIRECT("'Worksheet 2'!$P"&amp;$B163)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53"/>
    </row>
    <row r="173" spans="1:18" ht="22.8">
      <c r="C173" s="349" cm="1">
        <f t="array" aca="1" ref="C173" ca="1">INDIRECT("'Worksheet 2'!$J"&amp;$B163)</f>
        <v>0</v>
      </c>
      <c r="D173" s="450" t="b" cm="1">
        <f t="array" aca="1" ref="D173" ca="1">IF(INDIRECT("'Worksheet 2'!$D"&amp;$B163)=1, "Left of Pair", IF(INDIRECT("'Worksheet 2'!$E"&amp;$B163)=1, "Panel"))</f>
        <v>0</v>
      </c>
      <c r="E173" s="450"/>
      <c r="F173" s="450"/>
      <c r="G173" s="375"/>
      <c r="H173" s="375" t="str" cm="1">
        <f t="array" aca="1" ref="H173" ca="1">IF(INDIRECT("'Worksheet 2'!$F"&amp;$B163)="st","SOR T&amp;B"," ")</f>
        <v xml:space="preserve"> </v>
      </c>
      <c r="I173" s="376"/>
      <c r="L173" s="41">
        <f ca="1">$C173</f>
        <v>0</v>
      </c>
      <c r="M173" s="450" t="b" cm="1">
        <f t="array" aca="1" ref="M173" ca="1">IF(INDIRECT("'Worksheet 2'!$D"&amp;$B163)=1, "Right of Pair", IF(INDIRECT("'Worksheet 2'!$E"&amp;$B163)=1, "Do Not Use"))</f>
        <v>0</v>
      </c>
      <c r="N173" s="450"/>
      <c r="O173" s="450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+'Worksheet 2'!$W$4</f>
        <v xml:space="preserve">Zuni Quote #2 WO#J5104785-00265 </v>
      </c>
      <c r="E177" s="22"/>
      <c r="F177" s="23"/>
      <c r="G177" s="22"/>
      <c r="H177" s="24"/>
      <c r="I177" s="25">
        <f>+'Worksheet 2'!$AR$1</f>
        <v>32993</v>
      </c>
      <c r="J177" s="26"/>
      <c r="L177" s="165" t="s">
        <v>113</v>
      </c>
      <c r="M177" s="21" t="str">
        <f>+'Worksheet 2'!$W$4</f>
        <v xml:space="preserve">Zuni Quote #2 WO#J5104785-00265 </v>
      </c>
      <c r="N177" s="22"/>
      <c r="O177" s="23"/>
      <c r="P177" s="22"/>
      <c r="Q177" s="24"/>
      <c r="R177" s="25">
        <f>+'Worksheet 2'!$AR$1</f>
        <v>32993</v>
      </c>
    </row>
    <row r="178" spans="1:18" ht="31.8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70">
        <f ca="1">H178+15</f>
        <v>15</v>
      </c>
      <c r="G179" s="444" cm="1">
        <f t="array" aca="1" ref="G179" ca="1">INDIRECT("'Worksheet 2'!$Y"&amp;$B177)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1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1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0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0</v>
      </c>
    </row>
    <row r="183" spans="1:18" ht="12.75" customHeight="1">
      <c r="C183" s="169" t="s">
        <v>114</v>
      </c>
      <c r="D183" s="374" cm="1">
        <f t="array" aca="1" ref="D183" ca="1">INDIRECT("'Worksheet 2'!$B"&amp;$B177)</f>
        <v>0</v>
      </c>
      <c r="E183" s="22"/>
      <c r="F183" s="23"/>
      <c r="G183" s="22"/>
      <c r="H183" s="24"/>
      <c r="I183" s="451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P2-34</v>
      </c>
    </row>
    <row r="184" spans="1:18" ht="15.75" customHeight="1">
      <c r="C184" s="165" t="s">
        <v>117</v>
      </c>
      <c r="D184" s="347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 2'!$X"&amp;$B177)</f>
        <v>0</v>
      </c>
      <c r="F185" s="39"/>
      <c r="G185" s="20"/>
      <c r="H185" s="348" t="str" cm="1">
        <f t="array" aca="1" ref="H185" ca="1">INDIRECT("'Worksheet 2'!$R"&amp;$B177)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52"/>
    </row>
    <row r="186" spans="1:18" ht="15.75" customHeight="1">
      <c r="C186" s="165" t="s">
        <v>13</v>
      </c>
      <c r="D186" s="348" cm="1">
        <f t="array" aca="1" ref="D186" ca="1">INDIRECT("'Worksheet 2'!$W"&amp;$B177)</f>
        <v>0</v>
      </c>
      <c r="E186" s="22"/>
      <c r="F186" s="23"/>
      <c r="G186" s="22"/>
      <c r="H186" s="348" t="str" cm="1">
        <f t="array" aca="1" ref="H186" ca="1">INDIRECT("'Worksheet 2'!$P"&amp;$B177)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53"/>
    </row>
    <row r="187" spans="1:18" ht="22.8">
      <c r="C187" s="349" cm="1">
        <f t="array" aca="1" ref="C187" ca="1">INDIRECT("'Worksheet 2'!$J"&amp;$B177)</f>
        <v>0</v>
      </c>
      <c r="D187" s="450" t="b" cm="1">
        <f t="array" aca="1" ref="D187" ca="1">IF(INDIRECT("'Worksheet 2'!$D"&amp;$B177)=1, "Left of Pair", IF(INDIRECT("'Worksheet 2'!$E"&amp;$B177)=1, "Panel"))</f>
        <v>0</v>
      </c>
      <c r="E187" s="450"/>
      <c r="F187" s="450"/>
      <c r="G187" s="375"/>
      <c r="H187" s="375" t="str" cm="1">
        <f t="array" aca="1" ref="H187" ca="1">IF(INDIRECT("'Worksheet 2'!$F"&amp;$B177)="st","SOR T&amp;B"," ")</f>
        <v xml:space="preserve"> </v>
      </c>
      <c r="I187" s="376"/>
      <c r="L187" s="41">
        <f ca="1">$C187</f>
        <v>0</v>
      </c>
      <c r="M187" s="450" t="b" cm="1">
        <f t="array" aca="1" ref="M187" ca="1">IF(INDIRECT("'Worksheet 2'!$D"&amp;$B177)=1, "Right of Pair", IF(INDIRECT("'Worksheet 2'!$E"&amp;$B177)=1, "Do Not Use"))</f>
        <v>0</v>
      </c>
      <c r="N187" s="450"/>
      <c r="O187" s="450"/>
      <c r="P187" s="375"/>
      <c r="Q187" s="375"/>
      <c r="R187" s="376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+'Worksheet 2'!$W$4</f>
        <v xml:space="preserve">Zuni Quote #2 WO#J5104785-00265 </v>
      </c>
      <c r="E191" s="22"/>
      <c r="F191" s="23"/>
      <c r="G191" s="22"/>
      <c r="H191" s="24"/>
      <c r="I191" s="25">
        <f>+'Worksheet 2'!$AR$1</f>
        <v>32993</v>
      </c>
      <c r="J191" s="26"/>
      <c r="L191" s="165" t="s">
        <v>113</v>
      </c>
      <c r="M191" s="21" t="str">
        <f>+'Worksheet 2'!$W$4</f>
        <v xml:space="preserve">Zuni Quote #2 WO#J5104785-00265 </v>
      </c>
      <c r="N191" s="22"/>
      <c r="O191" s="23"/>
      <c r="P191" s="22"/>
      <c r="Q191" s="24"/>
      <c r="R191" s="25">
        <f>+'Worksheet 2'!$AR$1</f>
        <v>32993</v>
      </c>
    </row>
    <row r="192" spans="1:18" ht="31.8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70">
        <f ca="1">H192+15</f>
        <v>15</v>
      </c>
      <c r="G193" s="444" cm="1">
        <f t="array" aca="1" ref="G193" ca="1">INDIRECT("'Worksheet 2'!$Y"&amp;$B191)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1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1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0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0</v>
      </c>
    </row>
    <row r="197" spans="1:18" ht="12.75" customHeight="1">
      <c r="C197" s="169" t="s">
        <v>114</v>
      </c>
      <c r="D197" s="374" cm="1">
        <f t="array" aca="1" ref="D197" ca="1">INDIRECT("'Worksheet 2'!$B"&amp;$B191)</f>
        <v>0</v>
      </c>
      <c r="E197" s="22"/>
      <c r="F197" s="23"/>
      <c r="G197" s="22"/>
      <c r="H197" s="24"/>
      <c r="I197" s="451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P2-35</v>
      </c>
    </row>
    <row r="198" spans="1:18" ht="15.75" customHeight="1">
      <c r="C198" s="165" t="s">
        <v>117</v>
      </c>
      <c r="D198" s="347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 2'!$X"&amp;$B191)</f>
        <v>0</v>
      </c>
      <c r="F199" s="39"/>
      <c r="G199" s="20"/>
      <c r="H199" s="348" t="str" cm="1">
        <f t="array" aca="1" ref="H199" ca="1">INDIRECT("'Worksheet 2'!$R"&amp;$B191)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52"/>
    </row>
    <row r="200" spans="1:18" ht="15.75" customHeight="1">
      <c r="C200" s="165" t="s">
        <v>13</v>
      </c>
      <c r="D200" s="348" cm="1">
        <f t="array" aca="1" ref="D200" ca="1">INDIRECT("'Worksheet 2'!$W"&amp;$B191)</f>
        <v>0</v>
      </c>
      <c r="E200" s="22"/>
      <c r="F200" s="23"/>
      <c r="G200" s="22"/>
      <c r="H200" s="348" t="str" cm="1">
        <f t="array" aca="1" ref="H200" ca="1">INDIRECT("'Worksheet 2'!$P"&amp;$B191)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53"/>
    </row>
    <row r="201" spans="1:18" ht="22.8">
      <c r="C201" s="349" cm="1">
        <f t="array" aca="1" ref="C201" ca="1">INDIRECT("'Worksheet 2'!$J"&amp;$B191)</f>
        <v>0</v>
      </c>
      <c r="D201" s="450" t="b" cm="1">
        <f t="array" aca="1" ref="D201" ca="1">IF(INDIRECT("'Worksheet 2'!$D"&amp;$B191)=1, "Left of Pair", IF(INDIRECT("'Worksheet 2'!$E"&amp;$B191)=1, "Panel"))</f>
        <v>0</v>
      </c>
      <c r="E201" s="450"/>
      <c r="F201" s="450"/>
      <c r="G201" s="375"/>
      <c r="H201" s="375" t="str" cm="1">
        <f t="array" aca="1" ref="H201" ca="1">IF(INDIRECT("'Worksheet 2'!$F"&amp;$B191)="st","SOR T&amp;B"," ")</f>
        <v xml:space="preserve"> </v>
      </c>
      <c r="I201" s="376"/>
      <c r="L201" s="41">
        <f ca="1">$C201</f>
        <v>0</v>
      </c>
      <c r="M201" s="450" t="b" cm="1">
        <f t="array" aca="1" ref="M201" ca="1">IF(INDIRECT("'Worksheet 2'!$D"&amp;$B191)=1, "Right of Pair", IF(INDIRECT("'Worksheet 2'!$E"&amp;$B191)=1, "Do Not Use"))</f>
        <v>0</v>
      </c>
      <c r="N201" s="450"/>
      <c r="O201" s="450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+'Worksheet 2'!$W$4</f>
        <v xml:space="preserve">Zuni Quote #2 WO#J5104785-00265 </v>
      </c>
      <c r="E205" s="22"/>
      <c r="F205" s="23"/>
      <c r="G205" s="22"/>
      <c r="H205" s="24"/>
      <c r="I205" s="25">
        <f>+'Worksheet 2'!$AR$1</f>
        <v>32993</v>
      </c>
      <c r="J205" s="26"/>
      <c r="L205" s="165" t="s">
        <v>113</v>
      </c>
      <c r="M205" s="21" t="str">
        <f>+'Worksheet 2'!$W$4</f>
        <v xml:space="preserve">Zuni Quote #2 WO#J5104785-00265 </v>
      </c>
      <c r="N205" s="22"/>
      <c r="O205" s="23"/>
      <c r="P205" s="22"/>
      <c r="Q205" s="24"/>
      <c r="R205" s="25">
        <f>+'Worksheet 2'!$AR$1</f>
        <v>32993</v>
      </c>
    </row>
    <row r="206" spans="1:18" ht="31.8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70">
        <f ca="1">H206+15</f>
        <v>15</v>
      </c>
      <c r="G207" s="444" cm="1">
        <f t="array" aca="1" ref="G207" ca="1">INDIRECT("'Worksheet 2'!$Y"&amp;$B205)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1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1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0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0</v>
      </c>
    </row>
    <row r="211" spans="1:18" ht="12.75" customHeight="1">
      <c r="C211" s="169" t="s">
        <v>114</v>
      </c>
      <c r="D211" s="374" cm="1">
        <f t="array" aca="1" ref="D211" ca="1">INDIRECT("'Worksheet 2'!$B"&amp;$B205)</f>
        <v>0</v>
      </c>
      <c r="E211" s="22"/>
      <c r="F211" s="23"/>
      <c r="G211" s="22"/>
      <c r="H211" s="24"/>
      <c r="I211" s="451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P2-36</v>
      </c>
    </row>
    <row r="212" spans="1:18" ht="15.75" customHeight="1">
      <c r="C212" s="165" t="s">
        <v>117</v>
      </c>
      <c r="D212" s="347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 2'!$X"&amp;$B205)</f>
        <v>0</v>
      </c>
      <c r="F213" s="39"/>
      <c r="G213" s="20"/>
      <c r="H213" s="348" t="str" cm="1">
        <f t="array" aca="1" ref="H213" ca="1">INDIRECT("'Worksheet 2'!$R"&amp;$B205)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52"/>
    </row>
    <row r="214" spans="1:18" ht="15.75" customHeight="1">
      <c r="C214" s="165" t="s">
        <v>13</v>
      </c>
      <c r="D214" s="348" cm="1">
        <f t="array" aca="1" ref="D214" ca="1">INDIRECT("'Worksheet 2'!$W"&amp;$B205)</f>
        <v>0</v>
      </c>
      <c r="E214" s="22"/>
      <c r="F214" s="23"/>
      <c r="G214" s="22"/>
      <c r="H214" s="348" t="str" cm="1">
        <f t="array" aca="1" ref="H214" ca="1">INDIRECT("'Worksheet 2'!$P"&amp;$B205)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53"/>
    </row>
    <row r="215" spans="1:18" ht="22.8">
      <c r="C215" s="349" cm="1">
        <f t="array" aca="1" ref="C215" ca="1">INDIRECT("'Worksheet 2'!$J"&amp;$B205)</f>
        <v>0</v>
      </c>
      <c r="D215" s="450" t="b" cm="1">
        <f t="array" aca="1" ref="D215" ca="1">IF(INDIRECT("'Worksheet 2'!$D"&amp;$B205)=1, "Left of Pair", IF(INDIRECT("'Worksheet 2'!$E"&amp;$B205)=1, "Panel"))</f>
        <v>0</v>
      </c>
      <c r="E215" s="450"/>
      <c r="F215" s="450"/>
      <c r="G215" s="375"/>
      <c r="H215" s="375" t="str" cm="1">
        <f t="array" aca="1" ref="H215" ca="1">IF(INDIRECT("'Worksheet 2'!$F"&amp;$B205)="st","SOR T&amp;B"," ")</f>
        <v xml:space="preserve"> </v>
      </c>
      <c r="I215" s="376"/>
      <c r="L215" s="41">
        <f ca="1">$C215</f>
        <v>0</v>
      </c>
      <c r="M215" s="450" t="b" cm="1">
        <f t="array" aca="1" ref="M215" ca="1">IF(INDIRECT("'Worksheet 2'!$D"&amp;$B205)=1, "Right of Pair", IF(INDIRECT("'Worksheet 2'!$E"&amp;$B205)=1, "Do Not Use"))</f>
        <v>0</v>
      </c>
      <c r="N215" s="450"/>
      <c r="O215" s="450"/>
      <c r="P215" s="375"/>
      <c r="Q215" s="375"/>
      <c r="R215" s="376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+'Worksheet 2'!$W$4</f>
        <v xml:space="preserve">Zuni Quote #2 WO#J5104785-00265 </v>
      </c>
      <c r="E217" s="22"/>
      <c r="F217" s="23"/>
      <c r="G217" s="22"/>
      <c r="H217" s="24"/>
      <c r="I217" s="25">
        <f>+'Worksheet 2'!$AR$1</f>
        <v>32993</v>
      </c>
      <c r="J217" s="26"/>
      <c r="L217" s="165" t="s">
        <v>113</v>
      </c>
      <c r="M217" s="21" t="str">
        <f>+'Worksheet 2'!$W$4</f>
        <v xml:space="preserve">Zuni Quote #2 WO#J5104785-00265 </v>
      </c>
      <c r="N217" s="22"/>
      <c r="O217" s="23"/>
      <c r="P217" s="22"/>
      <c r="Q217" s="24"/>
      <c r="R217" s="25">
        <f>+'Worksheet 2'!$AR$1</f>
        <v>32993</v>
      </c>
    </row>
    <row r="218" spans="1:18" ht="31.8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70">
        <f ca="1">H218+15</f>
        <v>15</v>
      </c>
      <c r="G219" s="444" cm="1">
        <f t="array" aca="1" ref="G219" ca="1">INDIRECT("'Worksheet 2'!$Y"&amp;$B217)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1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1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0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0</v>
      </c>
    </row>
    <row r="223" spans="1:18" ht="12.75" customHeight="1">
      <c r="C223" s="169" t="s">
        <v>114</v>
      </c>
      <c r="D223" s="374" cm="1">
        <f t="array" aca="1" ref="D223" ca="1">INDIRECT("'Worksheet 2'!$B"&amp;$B217)</f>
        <v>0</v>
      </c>
      <c r="E223" s="22"/>
      <c r="F223" s="23"/>
      <c r="G223" s="22"/>
      <c r="H223" s="24"/>
      <c r="I223" s="451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P2-37</v>
      </c>
    </row>
    <row r="224" spans="1:18" ht="15.75" customHeight="1">
      <c r="C224" s="165" t="s">
        <v>117</v>
      </c>
      <c r="D224" s="347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 2'!$X"&amp;$B217)</f>
        <v>0</v>
      </c>
      <c r="F225" s="39"/>
      <c r="G225" s="20"/>
      <c r="H225" s="348" t="str" cm="1">
        <f t="array" aca="1" ref="H225" ca="1">INDIRECT("'Worksheet 2'!$R"&amp;$B217)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52"/>
    </row>
    <row r="226" spans="1:18" ht="15.75" customHeight="1">
      <c r="C226" s="165" t="s">
        <v>13</v>
      </c>
      <c r="D226" s="348" cm="1">
        <f t="array" aca="1" ref="D226" ca="1">INDIRECT("'Worksheet 2'!$W"&amp;$B217)</f>
        <v>0</v>
      </c>
      <c r="E226" s="22"/>
      <c r="F226" s="23"/>
      <c r="G226" s="22"/>
      <c r="H226" s="348" t="str" cm="1">
        <f t="array" aca="1" ref="H226" ca="1">INDIRECT("'Worksheet 2'!$P"&amp;$B217)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53"/>
    </row>
    <row r="227" spans="1:18" ht="22.8">
      <c r="C227" s="349" cm="1">
        <f t="array" aca="1" ref="C227" ca="1">INDIRECT("'Worksheet 2'!$J"&amp;$B217)</f>
        <v>0</v>
      </c>
      <c r="D227" s="450" t="b" cm="1">
        <f t="array" aca="1" ref="D227" ca="1">IF(INDIRECT("'Worksheet 2'!$D"&amp;$B217)=1, "Left of Pair", IF(INDIRECT("'Worksheet 2'!$E"&amp;$B217)=1, "Panel"))</f>
        <v>0</v>
      </c>
      <c r="E227" s="450"/>
      <c r="F227" s="450"/>
      <c r="G227" s="375"/>
      <c r="H227" s="375" t="str" cm="1">
        <f t="array" aca="1" ref="H227" ca="1">IF(INDIRECT("'Worksheet 2'!$F"&amp;$B217)="st","SOR T&amp;B"," ")</f>
        <v xml:space="preserve"> </v>
      </c>
      <c r="I227" s="376"/>
      <c r="L227" s="41">
        <f ca="1">$C227</f>
        <v>0</v>
      </c>
      <c r="M227" s="450" t="b" cm="1">
        <f t="array" aca="1" ref="M227" ca="1">IF(INDIRECT("'Worksheet 2'!$D"&amp;$B217)=1, "Right of Pair", IF(INDIRECT("'Worksheet 2'!$E"&amp;$B217)=1, "Do Not Use"))</f>
        <v>0</v>
      </c>
      <c r="N227" s="450"/>
      <c r="O227" s="450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+'Worksheet 2'!$W$4</f>
        <v xml:space="preserve">Zuni Quote #2 WO#J5104785-00265 </v>
      </c>
      <c r="E231" s="22"/>
      <c r="F231" s="23"/>
      <c r="G231" s="22"/>
      <c r="H231" s="24"/>
      <c r="I231" s="25">
        <f>+'Worksheet 2'!$AR$1</f>
        <v>32993</v>
      </c>
      <c r="J231" s="26"/>
      <c r="L231" s="165" t="s">
        <v>113</v>
      </c>
      <c r="M231" s="21" t="str">
        <f>+'Worksheet 2'!$W$4</f>
        <v xml:space="preserve">Zuni Quote #2 WO#J5104785-00265 </v>
      </c>
      <c r="N231" s="22"/>
      <c r="O231" s="23"/>
      <c r="P231" s="22"/>
      <c r="Q231" s="24"/>
      <c r="R231" s="25">
        <f>+'Worksheet 2'!$AR$1</f>
        <v>32993</v>
      </c>
    </row>
    <row r="232" spans="1:18" ht="31.8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70">
        <f ca="1">H232+15</f>
        <v>15</v>
      </c>
      <c r="G233" s="444" cm="1">
        <f t="array" aca="1" ref="G233" ca="1">INDIRECT("'Worksheet 2'!$Y"&amp;$B231)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1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1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0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0</v>
      </c>
    </row>
    <row r="237" spans="1:18" ht="12.75" customHeight="1">
      <c r="C237" s="169" t="s">
        <v>114</v>
      </c>
      <c r="D237" s="374" cm="1">
        <f t="array" aca="1" ref="D237" ca="1">INDIRECT("'Worksheet 2'!$B"&amp;$B231)</f>
        <v>0</v>
      </c>
      <c r="E237" s="22"/>
      <c r="F237" s="23"/>
      <c r="G237" s="22"/>
      <c r="H237" s="24"/>
      <c r="I237" s="451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P2-38</v>
      </c>
    </row>
    <row r="238" spans="1:18" ht="15.75" customHeight="1">
      <c r="C238" s="165" t="s">
        <v>117</v>
      </c>
      <c r="D238" s="347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 2'!$X"&amp;$B231)</f>
        <v>0</v>
      </c>
      <c r="F239" s="39"/>
      <c r="G239" s="20"/>
      <c r="H239" s="348" t="str" cm="1">
        <f t="array" aca="1" ref="H239" ca="1">INDIRECT("'Worksheet 2'!$R"&amp;$B231)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52"/>
    </row>
    <row r="240" spans="1:18" ht="15.75" customHeight="1">
      <c r="C240" s="165" t="s">
        <v>13</v>
      </c>
      <c r="D240" s="348" cm="1">
        <f t="array" aca="1" ref="D240" ca="1">INDIRECT("'Worksheet 2'!$W"&amp;$B231)</f>
        <v>0</v>
      </c>
      <c r="E240" s="22"/>
      <c r="F240" s="23"/>
      <c r="G240" s="22"/>
      <c r="H240" s="348" t="str" cm="1">
        <f t="array" aca="1" ref="H240" ca="1">INDIRECT("'Worksheet 2'!$P"&amp;$B231)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53"/>
    </row>
    <row r="241" spans="1:18" ht="22.8">
      <c r="C241" s="349" cm="1">
        <f t="array" aca="1" ref="C241" ca="1">INDIRECT("'Worksheet 2'!$J"&amp;$B231)</f>
        <v>0</v>
      </c>
      <c r="D241" s="450" t="b" cm="1">
        <f t="array" aca="1" ref="D241" ca="1">IF(INDIRECT("'Worksheet 2'!$D"&amp;$B231)=1, "Left of Pair", IF(INDIRECT("'Worksheet 2'!$E"&amp;$B231)=1, "Panel"))</f>
        <v>0</v>
      </c>
      <c r="E241" s="450"/>
      <c r="F241" s="450"/>
      <c r="G241" s="375"/>
      <c r="H241" s="375" t="str" cm="1">
        <f t="array" aca="1" ref="H241" ca="1">IF(INDIRECT("'Worksheet 2'!$F"&amp;$B231)="st","SOR T&amp;B"," ")</f>
        <v xml:space="preserve"> </v>
      </c>
      <c r="I241" s="376"/>
      <c r="L241" s="41">
        <f ca="1">$C241</f>
        <v>0</v>
      </c>
      <c r="M241" s="450" t="b" cm="1">
        <f t="array" aca="1" ref="M241" ca="1">IF(INDIRECT("'Worksheet 2'!$D"&amp;$B231)=1, "Right of Pair", IF(INDIRECT("'Worksheet 2'!$E"&amp;$B231)=1, "Do Not Use"))</f>
        <v>0</v>
      </c>
      <c r="N241" s="450"/>
      <c r="O241" s="450"/>
      <c r="P241" s="375"/>
      <c r="Q241" s="375"/>
      <c r="R241" s="376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+'Worksheet 2'!$W$4</f>
        <v xml:space="preserve">Zuni Quote #2 WO#J5104785-00265 </v>
      </c>
      <c r="E245" s="22"/>
      <c r="F245" s="23"/>
      <c r="G245" s="22"/>
      <c r="H245" s="24"/>
      <c r="I245" s="25">
        <f>+'Worksheet 2'!$AR$1</f>
        <v>32993</v>
      </c>
      <c r="J245" s="26"/>
      <c r="L245" s="165" t="s">
        <v>113</v>
      </c>
      <c r="M245" s="21" t="str">
        <f>+'Worksheet 2'!$W$4</f>
        <v xml:space="preserve">Zuni Quote #2 WO#J5104785-00265 </v>
      </c>
      <c r="N245" s="22"/>
      <c r="O245" s="23"/>
      <c r="P245" s="22"/>
      <c r="Q245" s="24"/>
      <c r="R245" s="25">
        <f>+'Worksheet 2'!$AR$1</f>
        <v>32993</v>
      </c>
    </row>
    <row r="246" spans="1:18" ht="31.8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70">
        <f ca="1">H246+15</f>
        <v>15</v>
      </c>
      <c r="G247" s="444" cm="1">
        <f t="array" aca="1" ref="G247" ca="1">INDIRECT("'Worksheet 2'!$Y"&amp;$B245)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1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1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0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0</v>
      </c>
    </row>
    <row r="251" spans="1:18" ht="12.75" customHeight="1">
      <c r="C251" s="169" t="s">
        <v>114</v>
      </c>
      <c r="D251" s="374" cm="1">
        <f t="array" aca="1" ref="D251" ca="1">INDIRECT("'Worksheet 2'!$B"&amp;$B245)</f>
        <v>0</v>
      </c>
      <c r="E251" s="22"/>
      <c r="F251" s="23"/>
      <c r="G251" s="22"/>
      <c r="H251" s="24"/>
      <c r="I251" s="451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P2-39</v>
      </c>
    </row>
    <row r="252" spans="1:18" ht="15.75" customHeight="1">
      <c r="C252" s="165" t="s">
        <v>117</v>
      </c>
      <c r="D252" s="347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 2'!$X"&amp;$B245)</f>
        <v>0</v>
      </c>
      <c r="F253" s="39"/>
      <c r="G253" s="20"/>
      <c r="H253" s="348" t="str" cm="1">
        <f t="array" aca="1" ref="H253" ca="1">INDIRECT("'Worksheet 2'!$R"&amp;$B245)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52"/>
    </row>
    <row r="254" spans="1:18" ht="15.75" customHeight="1">
      <c r="C254" s="165" t="s">
        <v>13</v>
      </c>
      <c r="D254" s="348" cm="1">
        <f t="array" aca="1" ref="D254" ca="1">INDIRECT("'Worksheet 2'!$W"&amp;$B245)</f>
        <v>0</v>
      </c>
      <c r="E254" s="22"/>
      <c r="F254" s="23"/>
      <c r="G254" s="22"/>
      <c r="H254" s="348" t="str" cm="1">
        <f t="array" aca="1" ref="H254" ca="1">INDIRECT("'Worksheet 2'!$P"&amp;$B245)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53"/>
    </row>
    <row r="255" spans="1:18" ht="22.8">
      <c r="C255" s="349" cm="1">
        <f t="array" aca="1" ref="C255" ca="1">INDIRECT("'Worksheet 2'!$J"&amp;$B245)</f>
        <v>0</v>
      </c>
      <c r="D255" s="450" t="b" cm="1">
        <f t="array" aca="1" ref="D255" ca="1">IF(INDIRECT("'Worksheet 2'!$D"&amp;$B245)=1, "Left of Pair", IF(INDIRECT("'Worksheet 2'!$E"&amp;$B245)=1, "Panel"))</f>
        <v>0</v>
      </c>
      <c r="E255" s="450"/>
      <c r="F255" s="450"/>
      <c r="G255" s="375"/>
      <c r="H255" s="375" t="str" cm="1">
        <f t="array" aca="1" ref="H255" ca="1">IF(INDIRECT("'Worksheet 2'!$F"&amp;$B245)="st","SOR T&amp;B"," ")</f>
        <v xml:space="preserve"> </v>
      </c>
      <c r="I255" s="376"/>
      <c r="L255" s="41">
        <f ca="1">$C255</f>
        <v>0</v>
      </c>
      <c r="M255" s="450" t="b" cm="1">
        <f t="array" aca="1" ref="M255" ca="1">IF(INDIRECT("'Worksheet 2'!$D"&amp;$B245)=1, "Right of Pair", IF(INDIRECT("'Worksheet 2'!$E"&amp;$B245)=1, "Do Not Use"))</f>
        <v>0</v>
      </c>
      <c r="N255" s="450"/>
      <c r="O255" s="450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+'Worksheet 2'!$W$4</f>
        <v xml:space="preserve">Zuni Quote #2 WO#J5104785-00265 </v>
      </c>
      <c r="E259" s="22"/>
      <c r="F259" s="23"/>
      <c r="G259" s="22"/>
      <c r="H259" s="24"/>
      <c r="I259" s="25">
        <f>+'Worksheet 2'!$AR$1</f>
        <v>32993</v>
      </c>
      <c r="J259" s="26"/>
      <c r="L259" s="165" t="s">
        <v>113</v>
      </c>
      <c r="M259" s="21" t="str">
        <f>+'Worksheet 2'!$W$4</f>
        <v xml:space="preserve">Zuni Quote #2 WO#J5104785-00265 </v>
      </c>
      <c r="N259" s="22"/>
      <c r="O259" s="23"/>
      <c r="P259" s="22"/>
      <c r="Q259" s="24"/>
      <c r="R259" s="25">
        <f>+'Worksheet 2'!$AR$1</f>
        <v>32993</v>
      </c>
    </row>
    <row r="260" spans="1:18" ht="31.8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70">
        <f ca="1">H260+15</f>
        <v>15</v>
      </c>
      <c r="G261" s="444" cm="1">
        <f t="array" aca="1" ref="G261" ca="1">INDIRECT("'Worksheet 2'!$Y"&amp;$B259)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1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1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0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0</v>
      </c>
    </row>
    <row r="265" spans="1:18" ht="12.75" customHeight="1">
      <c r="C265" s="169" t="s">
        <v>114</v>
      </c>
      <c r="D265" s="374" cm="1">
        <f t="array" aca="1" ref="D265" ca="1">INDIRECT("'Worksheet 2'!$B"&amp;$B259)</f>
        <v>0</v>
      </c>
      <c r="E265" s="22"/>
      <c r="F265" s="23"/>
      <c r="G265" s="22"/>
      <c r="H265" s="24"/>
      <c r="I265" s="451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P2-40</v>
      </c>
    </row>
    <row r="266" spans="1:18" ht="15.75" customHeight="1">
      <c r="C266" s="165" t="s">
        <v>117</v>
      </c>
      <c r="D266" s="347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 2'!$X"&amp;$B259)</f>
        <v>0</v>
      </c>
      <c r="F267" s="39"/>
      <c r="G267" s="20"/>
      <c r="H267" s="348" t="str" cm="1">
        <f t="array" aca="1" ref="H267" ca="1">INDIRECT("'Worksheet 2'!$R"&amp;$B259)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52"/>
    </row>
    <row r="268" spans="1:18" ht="15.75" customHeight="1">
      <c r="C268" s="165" t="s">
        <v>13</v>
      </c>
      <c r="D268" s="348" cm="1">
        <f t="array" aca="1" ref="D268" ca="1">INDIRECT("'Worksheet 2'!$W"&amp;$B259)</f>
        <v>0</v>
      </c>
      <c r="E268" s="22"/>
      <c r="F268" s="23"/>
      <c r="G268" s="22"/>
      <c r="H268" s="348" t="str" cm="1">
        <f t="array" aca="1" ref="H268" ca="1">INDIRECT("'Worksheet 2'!$P"&amp;$B259)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53"/>
    </row>
    <row r="269" spans="1:18" ht="22.8">
      <c r="C269" s="349" cm="1">
        <f t="array" aca="1" ref="C269" ca="1">INDIRECT("'Worksheet 2'!$J"&amp;$B259)</f>
        <v>0</v>
      </c>
      <c r="D269" s="450" t="b" cm="1">
        <f t="array" aca="1" ref="D269" ca="1">IF(INDIRECT("'Worksheet 2'!$D"&amp;$B259)=1, "Left of Pair", IF(INDIRECT("'Worksheet 2'!$E"&amp;$B259)=1, "Panel"))</f>
        <v>0</v>
      </c>
      <c r="E269" s="450"/>
      <c r="F269" s="450"/>
      <c r="G269" s="375"/>
      <c r="H269" s="375" t="str" cm="1">
        <f t="array" aca="1" ref="H269" ca="1">IF(INDIRECT("'Worksheet 2'!$F"&amp;$B259)="st","SOR T&amp;B"," ")</f>
        <v xml:space="preserve"> </v>
      </c>
      <c r="I269" s="376"/>
      <c r="L269" s="41">
        <f ca="1">$C269</f>
        <v>0</v>
      </c>
      <c r="M269" s="450" t="b" cm="1">
        <f t="array" aca="1" ref="M269" ca="1">IF(INDIRECT("'Worksheet 2'!$D"&amp;$B259)=1, "Right of Pair", IF(INDIRECT("'Worksheet 2'!$E"&amp;$B259)=1, "Do Not Use"))</f>
        <v>0</v>
      </c>
      <c r="N269" s="450"/>
      <c r="O269" s="450"/>
      <c r="P269" s="375"/>
      <c r="Q269" s="375"/>
      <c r="R269" s="376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2024-08-05T18:31:00Z</cp:lastPrinted>
  <dcterms:created xsi:type="dcterms:W3CDTF">1997-04-14T18:07:46Z</dcterms:created>
  <dcterms:modified xsi:type="dcterms:W3CDTF">2024-08-05T18:36:49Z</dcterms:modified>
</cp:coreProperties>
</file>