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New Mexico\"/>
    </mc:Choice>
  </mc:AlternateContent>
  <xr:revisionPtr revIDLastSave="0" documentId="13_ncr:1_{21083097-A373-4E02-BFBB-8F7EF6616C7C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(1)'!$C$1:$R$13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9" i="30" a="1"/>
  <c r="I47" i="30" a="1"/>
  <c r="D227" i="30" a="1"/>
  <c r="H110" i="30" a="1"/>
  <c r="C93" i="30" a="1"/>
  <c r="G153" i="30" a="1"/>
  <c r="M107" i="30" a="1"/>
  <c r="H70" i="30" a="1"/>
  <c r="I113" i="30" a="1"/>
  <c r="D214" i="30" a="1"/>
  <c r="F56" i="30" a="1"/>
  <c r="D187" i="30" a="1"/>
  <c r="H24" i="30" a="1"/>
  <c r="I249" i="30" a="1"/>
  <c r="G193" i="30" a="1"/>
  <c r="M65" i="30" a="1"/>
  <c r="D76" i="30" a="1"/>
  <c r="I49" i="30" a="1"/>
  <c r="D110" i="30" a="1"/>
  <c r="D173" i="30" a="1"/>
  <c r="M93" i="30" a="1"/>
  <c r="G3" i="30" a="1"/>
  <c r="G17" i="30" a="1"/>
  <c r="D115" i="30" a="1"/>
  <c r="H269" i="30" a="1"/>
  <c r="D16" i="30" a="1"/>
  <c r="D251" i="30" a="1"/>
  <c r="F206" i="30" a="1"/>
  <c r="H172" i="30" a="1"/>
  <c r="M53" i="30" a="1"/>
  <c r="E117" i="30" a="1"/>
  <c r="D61" i="30" a="1"/>
  <c r="G85" i="30" a="1"/>
  <c r="I209" i="30" a="1"/>
  <c r="D106" i="30" a="1"/>
  <c r="C39" i="30" a="1"/>
  <c r="E199" i="30" a="1"/>
  <c r="G207" i="30" a="1"/>
  <c r="H186" i="30" a="1"/>
  <c r="D241" i="30" a="1"/>
  <c r="E23" i="30" a="1"/>
  <c r="E131" i="30" a="1"/>
  <c r="M173" i="30" a="1"/>
  <c r="H215" i="30" a="1"/>
  <c r="H161" i="30" a="1"/>
  <c r="I87" i="30" a="1"/>
  <c r="G99" i="30" a="1"/>
  <c r="D116" i="30" a="1"/>
  <c r="C269" i="30" a="1"/>
  <c r="E105" i="30" a="1"/>
  <c r="I265" i="30" a="1"/>
  <c r="D260" i="30" a="1"/>
  <c r="I169" i="30" a="1"/>
  <c r="E253" i="30" a="1"/>
  <c r="C161" i="30" a="1"/>
  <c r="H253" i="30" a="1"/>
  <c r="D170" i="30" a="1"/>
  <c r="H173" i="30" a="1"/>
  <c r="C119" i="30" a="1"/>
  <c r="D254" i="30" a="1"/>
  <c r="D197" i="30" a="1"/>
  <c r="H10" i="30" a="1"/>
  <c r="D138" i="30" a="1"/>
  <c r="C147" i="30" a="1"/>
  <c r="H164" i="30" a="1"/>
  <c r="I73" i="30" a="1"/>
  <c r="D169" i="30" a="1"/>
  <c r="H30" i="30" a="1"/>
  <c r="D255" i="30" a="1"/>
  <c r="I263" i="30" a="1"/>
  <c r="C107" i="30" a="1"/>
  <c r="D172" i="30" a="1"/>
  <c r="G57" i="30" a="1"/>
  <c r="D11" i="30" a="1"/>
  <c r="D93" i="30" a="1"/>
  <c r="H119" i="30" a="1"/>
  <c r="G31" i="30" a="1"/>
  <c r="H227" i="30" a="1"/>
  <c r="C79" i="30" a="1"/>
  <c r="D265" i="30" a="1"/>
  <c r="H78" i="30" a="1"/>
  <c r="D246" i="30" a="1"/>
  <c r="D211" i="30" a="1"/>
  <c r="H37" i="30" a="1"/>
  <c r="H255" i="30" a="1"/>
  <c r="D223" i="30" a="1"/>
  <c r="D226" i="30" a="1"/>
  <c r="D146" i="30" a="1"/>
  <c r="H254" i="30" a="1"/>
  <c r="F246" i="30" a="1"/>
  <c r="D143" i="30" a="1"/>
  <c r="F192" i="30" a="1"/>
  <c r="I155" i="30" a="1"/>
  <c r="I143" i="30" a="1"/>
  <c r="H178" i="30" a="1"/>
  <c r="H226" i="30" a="1"/>
  <c r="D132" i="30" a="1"/>
  <c r="E185" i="30" a="1"/>
  <c r="D118" i="30" a="1"/>
  <c r="I251" i="30" a="1"/>
  <c r="E91" i="30" a="1"/>
  <c r="D184" i="30" a="1"/>
  <c r="I211" i="30" a="1"/>
  <c r="H206" i="30" a="1"/>
  <c r="D252" i="30" a="1"/>
  <c r="H199" i="30" a="1"/>
  <c r="G261" i="30" a="1"/>
  <c r="I103" i="30" a="1"/>
  <c r="C255" i="30" a="1"/>
  <c r="H260" i="30" a="1"/>
  <c r="D8" i="30" a="1"/>
  <c r="F16" i="30" a="1"/>
  <c r="D25" i="30" a="1"/>
  <c r="H52" i="30" a="1"/>
  <c r="H64" i="30" a="1"/>
  <c r="H131" i="30" a="1"/>
  <c r="G179" i="30" a="1"/>
  <c r="I33" i="30" a="1"/>
  <c r="E145" i="30" a="1"/>
  <c r="C133" i="30" a="1"/>
  <c r="D10" i="30" a="1"/>
  <c r="D22" i="30" a="1"/>
  <c r="D144" i="30" a="1"/>
  <c r="H63" i="30" a="1"/>
  <c r="H246" i="30" a="1"/>
  <c r="H38" i="30" a="1"/>
  <c r="E225" i="30" a="1"/>
  <c r="H145" i="30" a="1"/>
  <c r="H138" i="30" a="1"/>
  <c r="D238" i="30" a="1"/>
  <c r="H132" i="30" a="1"/>
  <c r="E37" i="30" a="1"/>
  <c r="D64" i="30" a="1"/>
  <c r="D24" i="30" a="1"/>
  <c r="D147" i="30" a="1"/>
  <c r="E51" i="30" a="1"/>
  <c r="M215" i="30" a="1"/>
  <c r="D269" i="30" a="1"/>
  <c r="H77" i="30" a="1"/>
  <c r="D157" i="30" a="1"/>
  <c r="I127" i="30" a="1"/>
  <c r="H171" i="30" a="1"/>
  <c r="D62" i="30" a="1"/>
  <c r="I89" i="30" a="1"/>
  <c r="H147" i="30" a="1"/>
  <c r="H105" i="30" a="1"/>
  <c r="D92" i="30" a="1"/>
  <c r="D65" i="30" a="1"/>
  <c r="H91" i="30" a="1"/>
  <c r="H25" i="30" a="1"/>
  <c r="M255" i="30" a="1"/>
  <c r="H214" i="30" a="1"/>
  <c r="H192" i="30" a="1"/>
  <c r="I75" i="30" a="1"/>
  <c r="I197" i="30" a="1"/>
  <c r="H185" i="30" a="1"/>
  <c r="D161" i="30" a="1"/>
  <c r="H187" i="30" a="1"/>
  <c r="H39" i="30" a="1"/>
  <c r="H98" i="30" a="1"/>
  <c r="D79" i="30" a="1"/>
  <c r="D107" i="30" a="1"/>
  <c r="F30" i="30" a="1"/>
  <c r="E77" i="30" a="1"/>
  <c r="H107" i="30" a="1"/>
  <c r="I221" i="30" a="1"/>
  <c r="H23" i="30" a="1"/>
  <c r="D240" i="30" a="1"/>
  <c r="D158" i="30" a="1"/>
  <c r="I235" i="30" a="1"/>
  <c r="H152" i="30" a="1"/>
  <c r="I129" i="30" a="1"/>
  <c r="D133" i="30" a="1"/>
  <c r="C241" i="30" a="1"/>
  <c r="G219" i="30" a="1"/>
  <c r="H117" i="30" a="1"/>
  <c r="I19" i="30" a="1"/>
  <c r="I195" i="30" a="1"/>
  <c r="M269" i="30" a="1"/>
  <c r="D186" i="30" a="1"/>
  <c r="G233" i="30" a="1"/>
  <c r="G125" i="30" a="1"/>
  <c r="D90" i="30" a="1"/>
  <c r="D2" i="30" a="1"/>
  <c r="I157" i="30" a="1"/>
  <c r="C11" i="30" a="1"/>
  <c r="H118" i="30" a="1"/>
  <c r="E267" i="30" a="1"/>
  <c r="H201" i="30" a="1"/>
  <c r="G111" i="30" a="1"/>
  <c r="H268" i="30" a="1"/>
  <c r="F2" i="30" a="1"/>
  <c r="D21" i="30" a="1"/>
  <c r="H218" i="30" a="1"/>
  <c r="M161" i="30" a="1"/>
  <c r="D178" i="30" a="1"/>
  <c r="H106" i="30" a="1"/>
  <c r="I115" i="30" a="1"/>
  <c r="H65" i="30" a="1"/>
  <c r="I61" i="30" a="1"/>
  <c r="D104" i="30" a="1"/>
  <c r="I101" i="30" a="1"/>
  <c r="C53" i="30" a="1"/>
  <c r="H133" i="30" a="1"/>
  <c r="D206" i="30" a="1"/>
  <c r="F98" i="30" a="1"/>
  <c r="H56" i="30" a="1"/>
  <c r="E9" i="30" a="1"/>
  <c r="M79" i="30" a="1"/>
  <c r="I141" i="30" a="1"/>
  <c r="H44" i="30" a="1"/>
  <c r="F152" i="30" a="1"/>
  <c r="D7" i="30" a="1"/>
  <c r="D38" i="30" a="1"/>
  <c r="D268" i="30" a="1"/>
  <c r="H267" i="30" a="1"/>
  <c r="D232" i="30" a="1"/>
  <c r="H225" i="30" a="1"/>
  <c r="E239" i="30" a="1"/>
  <c r="H241" i="30" a="1"/>
  <c r="D35" i="30" a="1"/>
  <c r="D201" i="30" a="1"/>
  <c r="D49" i="30" a="1"/>
  <c r="H79" i="30" a="1"/>
  <c r="I7" i="30" a="1"/>
  <c r="D89" i="30" a="1"/>
  <c r="M11" i="30" a="1"/>
  <c r="I181" i="30" a="1"/>
  <c r="F70" i="30" a="1"/>
  <c r="D129" i="30" a="1"/>
  <c r="E171" i="30" a="1"/>
  <c r="C25" i="30" a="1"/>
  <c r="C187" i="30" a="1"/>
  <c r="C227" i="30" a="1"/>
  <c r="H16" i="30" a="1"/>
  <c r="M187" i="30" a="1"/>
  <c r="D192" i="30" a="1"/>
  <c r="F44" i="30" a="1"/>
  <c r="C173" i="30" a="1"/>
  <c r="F260" i="30" a="1"/>
  <c r="C65" i="30" a="1"/>
  <c r="D36" i="30" a="1"/>
  <c r="F124" i="30" a="1"/>
  <c r="E213" i="30" a="1"/>
  <c r="D56" i="30" a="1"/>
  <c r="G139" i="30" a="1"/>
  <c r="D53" i="30" a="1"/>
  <c r="D198" i="30" a="1"/>
  <c r="D215" i="30" a="1"/>
  <c r="D75" i="30" a="1"/>
  <c r="D30" i="30" a="1"/>
  <c r="H239" i="30" a="1"/>
  <c r="C215" i="30" a="1"/>
  <c r="E159" i="30" a="1"/>
  <c r="H9" i="30" a="1"/>
  <c r="F110" i="30" a="1"/>
  <c r="I167" i="30" a="1"/>
  <c r="F164" i="30" a="1"/>
  <c r="H53" i="30" a="1"/>
  <c r="D130" i="30" a="1"/>
  <c r="D200" i="30" a="1"/>
  <c r="I223" i="30" a="1"/>
  <c r="H124" i="30" a="1"/>
  <c r="C201" i="30" a="1"/>
  <c r="H232" i="30" a="1"/>
  <c r="F138" i="30" a="1"/>
  <c r="D183" i="30" a="1"/>
  <c r="I183" i="30" a="1"/>
  <c r="D266" i="30" a="1"/>
  <c r="I21" i="30" a="1"/>
  <c r="D124" i="30" a="1"/>
  <c r="D103" i="30" a="1"/>
  <c r="D98" i="30" a="1"/>
  <c r="M147" i="30" a="1"/>
  <c r="D44" i="30" a="1"/>
  <c r="G71" i="30" a="1"/>
  <c r="D224" i="30" a="1"/>
  <c r="E63" i="30" a="1"/>
  <c r="H160" i="30" a="1"/>
  <c r="M241" i="30" a="1"/>
  <c r="D78" i="30" a="1"/>
  <c r="F232" i="30" a="1"/>
  <c r="I59" i="30" a="1"/>
  <c r="G165" i="30" a="1"/>
  <c r="H200" i="30" a="1"/>
  <c r="D52" i="30" a="1"/>
  <c r="D218" i="30" a="1"/>
  <c r="H92" i="30" a="1"/>
  <c r="H2" i="30" a="1"/>
  <c r="M133" i="30" a="1"/>
  <c r="F218" i="30" a="1"/>
  <c r="M39" i="30" a="1"/>
  <c r="D160" i="30" a="1"/>
  <c r="M25" i="30" a="1"/>
  <c r="M227" i="30" a="1"/>
  <c r="H240" i="30" a="1"/>
  <c r="D164" i="30" a="1"/>
  <c r="D119" i="30" a="1"/>
  <c r="H213" i="30" a="1"/>
  <c r="H93" i="30" a="1"/>
  <c r="M119" i="30" a="1"/>
  <c r="D212" i="30" a="1"/>
  <c r="G45" i="30" a="1"/>
  <c r="G247" i="30" a="1"/>
  <c r="F178" i="30" a="1"/>
  <c r="M201" i="30" a="1"/>
  <c r="H84" i="30" a="1"/>
  <c r="H51" i="30" a="1"/>
  <c r="D70" i="30" a="1"/>
  <c r="H11" i="30" a="1"/>
  <c r="I35" i="30" a="1"/>
  <c r="D152" i="30" a="1"/>
  <c r="D50" i="30" a="1"/>
  <c r="D84" i="30" a="1"/>
  <c r="F84" i="30" a="1"/>
  <c r="I237" i="30" a="1"/>
  <c r="D237" i="30" a="1"/>
  <c r="H159" i="30" a="1"/>
  <c r="H146" i="30" a="1"/>
  <c r="H146" i="30" l="1"/>
  <c r="H159" i="30"/>
  <c r="D237" i="30"/>
  <c r="M237" i="30" s="1"/>
  <c r="I237" i="30"/>
  <c r="F84" i="30"/>
  <c r="D84" i="30"/>
  <c r="D50" i="30"/>
  <c r="M50" i="30" s="1"/>
  <c r="D152" i="30"/>
  <c r="I35" i="30"/>
  <c r="H11" i="30"/>
  <c r="D70" i="30"/>
  <c r="H51" i="30"/>
  <c r="H84" i="30"/>
  <c r="M201" i="30"/>
  <c r="F178" i="30"/>
  <c r="G247" i="30"/>
  <c r="P247" i="30" s="1"/>
  <c r="G45" i="30"/>
  <c r="P45" i="30" s="1"/>
  <c r="D212" i="30"/>
  <c r="M212" i="30" s="1"/>
  <c r="M119" i="30"/>
  <c r="H93" i="30"/>
  <c r="D85" i="30" s="1"/>
  <c r="H213" i="30"/>
  <c r="D119" i="30"/>
  <c r="D112" i="30" s="1" a="1"/>
  <c r="D112" i="30" s="1"/>
  <c r="D164" i="30"/>
  <c r="H240" i="30"/>
  <c r="M227" i="30"/>
  <c r="M25" i="30"/>
  <c r="D160" i="30"/>
  <c r="M160" i="30" s="1"/>
  <c r="M39" i="30"/>
  <c r="F218" i="30"/>
  <c r="M133" i="30"/>
  <c r="H2" i="30"/>
  <c r="H92" i="30"/>
  <c r="D218" i="30"/>
  <c r="D52" i="30"/>
  <c r="M52" i="30" s="1"/>
  <c r="H200" i="30"/>
  <c r="G165" i="30"/>
  <c r="P165" i="30" s="1"/>
  <c r="I59" i="30"/>
  <c r="F232" i="30"/>
  <c r="D78" i="30"/>
  <c r="M78" i="30" s="1"/>
  <c r="M241" i="30"/>
  <c r="H160" i="30"/>
  <c r="E63" i="30"/>
  <c r="D224" i="30"/>
  <c r="M224" i="30" s="1"/>
  <c r="G71" i="30"/>
  <c r="P71" i="30" s="1"/>
  <c r="D44" i="30"/>
  <c r="M147" i="30"/>
  <c r="D98" i="30"/>
  <c r="D103" i="30"/>
  <c r="M103" i="30" s="1"/>
  <c r="D124" i="30"/>
  <c r="I21" i="30"/>
  <c r="D266" i="30"/>
  <c r="M266" i="30" s="1"/>
  <c r="I183" i="30"/>
  <c r="D183" i="30"/>
  <c r="M183" i="30" s="1"/>
  <c r="F138" i="30"/>
  <c r="H232" i="30"/>
  <c r="C201" i="30"/>
  <c r="H124" i="30"/>
  <c r="I223" i="30"/>
  <c r="D200" i="30"/>
  <c r="M200" i="30" s="1"/>
  <c r="D130" i="30"/>
  <c r="M130" i="30" s="1"/>
  <c r="H53" i="30"/>
  <c r="F164" i="30"/>
  <c r="I167" i="30"/>
  <c r="F110" i="30"/>
  <c r="H9" i="30"/>
  <c r="E159" i="30"/>
  <c r="C215" i="30"/>
  <c r="H239" i="30"/>
  <c r="D30" i="30"/>
  <c r="D75" i="30"/>
  <c r="M75" i="30" s="1"/>
  <c r="D215" i="30"/>
  <c r="D208" i="30" s="1" a="1"/>
  <c r="D208" i="30" s="1"/>
  <c r="D198" i="30"/>
  <c r="M198" i="30" s="1"/>
  <c r="D53" i="30"/>
  <c r="D46" i="30" s="1" a="1"/>
  <c r="D46" i="30" s="1"/>
  <c r="G139" i="30"/>
  <c r="P139" i="30" s="1"/>
  <c r="D56" i="30"/>
  <c r="E213" i="30"/>
  <c r="D213" i="30" s="1"/>
  <c r="D210" i="30" s="1" a="1"/>
  <c r="D210" i="30" s="1"/>
  <c r="F124" i="30"/>
  <c r="D36" i="30"/>
  <c r="M36" i="30" s="1"/>
  <c r="C65" i="30"/>
  <c r="F260" i="30"/>
  <c r="C173" i="30"/>
  <c r="F44" i="30"/>
  <c r="D192" i="30"/>
  <c r="M187" i="30"/>
  <c r="H16" i="30"/>
  <c r="C227" i="30"/>
  <c r="C187" i="30"/>
  <c r="C25" i="30"/>
  <c r="E171" i="30"/>
  <c r="D129" i="30"/>
  <c r="M129" i="30" s="1"/>
  <c r="F70" i="30"/>
  <c r="I181" i="30"/>
  <c r="M11" i="30"/>
  <c r="D89" i="30"/>
  <c r="M89" i="30" s="1"/>
  <c r="I7" i="30"/>
  <c r="H79" i="30"/>
  <c r="D71" i="30" s="1"/>
  <c r="D49" i="30"/>
  <c r="M49" i="30" s="1"/>
  <c r="D201" i="30"/>
  <c r="D194" i="30" s="1" a="1"/>
  <c r="D194" i="30" s="1"/>
  <c r="D35" i="30"/>
  <c r="M35" i="30" s="1"/>
  <c r="H241" i="30"/>
  <c r="E239" i="30"/>
  <c r="H225" i="30"/>
  <c r="D232" i="30"/>
  <c r="H267" i="30"/>
  <c r="D268" i="30"/>
  <c r="M268" i="30" s="1"/>
  <c r="D38" i="30"/>
  <c r="M38" i="30" s="1"/>
  <c r="D7" i="30"/>
  <c r="M7" i="30" s="1"/>
  <c r="F152" i="30"/>
  <c r="H44" i="30"/>
  <c r="I141" i="30"/>
  <c r="M79" i="30"/>
  <c r="E9" i="30"/>
  <c r="N9" i="30" s="1"/>
  <c r="H56" i="30"/>
  <c r="F98" i="30"/>
  <c r="D206" i="30"/>
  <c r="H133" i="30"/>
  <c r="D125" i="30" s="1"/>
  <c r="C53" i="30"/>
  <c r="I101" i="30"/>
  <c r="D104" i="30"/>
  <c r="M104" i="30" s="1"/>
  <c r="I61" i="30"/>
  <c r="H65" i="30"/>
  <c r="I115" i="30"/>
  <c r="H106" i="30"/>
  <c r="D178" i="30"/>
  <c r="M161" i="30"/>
  <c r="H218" i="30"/>
  <c r="D21" i="30"/>
  <c r="M21" i="30" s="1"/>
  <c r="F2" i="30"/>
  <c r="H268" i="30"/>
  <c r="G111" i="30"/>
  <c r="P111" i="30" s="1"/>
  <c r="H201" i="30"/>
  <c r="D193" i="30" s="1"/>
  <c r="E267" i="30"/>
  <c r="D267" i="30" s="1"/>
  <c r="D264" i="30" s="1" a="1"/>
  <c r="D264" i="30" s="1"/>
  <c r="H118" i="30"/>
  <c r="C11" i="30"/>
  <c r="I157" i="30"/>
  <c r="D2" i="30"/>
  <c r="D90" i="30"/>
  <c r="M90" i="30" s="1"/>
  <c r="G125" i="30"/>
  <c r="P125" i="30" s="1"/>
  <c r="G233" i="30"/>
  <c r="P233" i="30" s="1"/>
  <c r="D186" i="30"/>
  <c r="M186" i="30" s="1"/>
  <c r="M269" i="30"/>
  <c r="I195" i="30"/>
  <c r="I19" i="30"/>
  <c r="H117" i="30"/>
  <c r="G219" i="30"/>
  <c r="P219" i="30" s="1"/>
  <c r="C241" i="30"/>
  <c r="D133" i="30"/>
  <c r="D126" i="30" s="1" a="1"/>
  <c r="D126" i="30" s="1"/>
  <c r="I129" i="30"/>
  <c r="H152" i="30"/>
  <c r="I235" i="30"/>
  <c r="D158" i="30"/>
  <c r="M158" i="30" s="1"/>
  <c r="D240" i="30"/>
  <c r="M240" i="30" s="1"/>
  <c r="H23" i="30"/>
  <c r="I221" i="30"/>
  <c r="H107" i="30"/>
  <c r="D99" i="30" s="1"/>
  <c r="E77" i="30"/>
  <c r="N77" i="30" s="1"/>
  <c r="F30" i="30"/>
  <c r="D107" i="30"/>
  <c r="D100" i="30" s="1" a="1"/>
  <c r="D100" i="30" s="1"/>
  <c r="D79" i="30"/>
  <c r="D72" i="30" s="1" a="1"/>
  <c r="D72" i="30" s="1"/>
  <c r="H98" i="30"/>
  <c r="H39" i="30"/>
  <c r="H187" i="30"/>
  <c r="D161" i="30"/>
  <c r="D154" i="30" s="1" a="1"/>
  <c r="D154" i="30" s="1"/>
  <c r="H185" i="30"/>
  <c r="I197" i="30"/>
  <c r="I75" i="30"/>
  <c r="H192" i="30"/>
  <c r="H214" i="30"/>
  <c r="M255" i="30"/>
  <c r="H25" i="30"/>
  <c r="H91" i="30"/>
  <c r="D65" i="30"/>
  <c r="D58" i="30" s="1" a="1"/>
  <c r="D58" i="30" s="1"/>
  <c r="D92" i="30"/>
  <c r="M92" i="30" s="1"/>
  <c r="H105" i="30"/>
  <c r="H147" i="30"/>
  <c r="D139" i="30" s="1"/>
  <c r="I89" i="30"/>
  <c r="D62" i="30"/>
  <c r="M62" i="30" s="1"/>
  <c r="H171" i="30"/>
  <c r="I127" i="30"/>
  <c r="D157" i="30"/>
  <c r="M157" i="30" s="1"/>
  <c r="H77" i="30"/>
  <c r="D269" i="30"/>
  <c r="D262" i="30" s="1" a="1"/>
  <c r="D262" i="30" s="1"/>
  <c r="M215" i="30"/>
  <c r="E51" i="30"/>
  <c r="N51" i="30" s="1"/>
  <c r="D147" i="30"/>
  <c r="D140" i="30" s="1" a="1"/>
  <c r="D140" i="30" s="1"/>
  <c r="D24" i="30"/>
  <c r="M24" i="30" s="1"/>
  <c r="D64" i="30"/>
  <c r="M64" i="30" s="1"/>
  <c r="E37" i="30"/>
  <c r="N37" i="30" s="1"/>
  <c r="H132" i="30"/>
  <c r="D238" i="30"/>
  <c r="M238" i="30" s="1"/>
  <c r="H138" i="30"/>
  <c r="H145" i="30"/>
  <c r="E225" i="30"/>
  <c r="H38" i="30"/>
  <c r="H246" i="30"/>
  <c r="H63" i="30"/>
  <c r="D144" i="30"/>
  <c r="M144" i="30" s="1"/>
  <c r="D22" i="30"/>
  <c r="M22" i="30" s="1"/>
  <c r="D10" i="30"/>
  <c r="M10" i="30" s="1"/>
  <c r="C133" i="30"/>
  <c r="E145" i="30"/>
  <c r="I33" i="30"/>
  <c r="G179" i="30"/>
  <c r="P179" i="30" s="1"/>
  <c r="H131" i="30"/>
  <c r="H64" i="30"/>
  <c r="H52" i="30"/>
  <c r="D25" i="30"/>
  <c r="D18" i="30" s="1" a="1"/>
  <c r="D18" i="30" s="1"/>
  <c r="F16" i="30"/>
  <c r="D8" i="30"/>
  <c r="M8" i="30" s="1"/>
  <c r="H260" i="30"/>
  <c r="C255" i="30"/>
  <c r="I103" i="30"/>
  <c r="G261" i="30"/>
  <c r="P261" i="30" s="1"/>
  <c r="H199" i="30"/>
  <c r="D252" i="30"/>
  <c r="M252" i="30" s="1"/>
  <c r="H206" i="30"/>
  <c r="I211" i="30"/>
  <c r="D184" i="30"/>
  <c r="M184" i="30" s="1"/>
  <c r="E91" i="30"/>
  <c r="D91" i="30" s="1"/>
  <c r="D88" i="30" s="1" a="1"/>
  <c r="D88" i="30" s="1"/>
  <c r="I251" i="30"/>
  <c r="D118" i="30"/>
  <c r="M118" i="30" s="1"/>
  <c r="E185" i="30"/>
  <c r="D132" i="30"/>
  <c r="M132" i="30" s="1"/>
  <c r="H226" i="30"/>
  <c r="H178" i="30"/>
  <c r="I143" i="30"/>
  <c r="I155" i="30"/>
  <c r="F192" i="30"/>
  <c r="D143" i="30"/>
  <c r="M143" i="30" s="1"/>
  <c r="F246" i="30"/>
  <c r="H254" i="30"/>
  <c r="D146" i="30"/>
  <c r="M146" i="30" s="1"/>
  <c r="D226" i="30"/>
  <c r="M226" i="30" s="1"/>
  <c r="D223" i="30"/>
  <c r="M223" i="30" s="1"/>
  <c r="H255" i="30"/>
  <c r="H37" i="30"/>
  <c r="D211" i="30"/>
  <c r="M211" i="30" s="1"/>
  <c r="D246" i="30"/>
  <c r="H78" i="30"/>
  <c r="D265" i="30"/>
  <c r="M265" i="30" s="1"/>
  <c r="C79" i="30"/>
  <c r="H227" i="30"/>
  <c r="G31" i="30"/>
  <c r="P31" i="30" s="1"/>
  <c r="H119" i="30"/>
  <c r="D93" i="30"/>
  <c r="D86" i="30" s="1" a="1"/>
  <c r="D86" i="30" s="1"/>
  <c r="D11" i="30"/>
  <c r="G57" i="30"/>
  <c r="P57" i="30" s="1"/>
  <c r="D172" i="30"/>
  <c r="M172" i="30" s="1"/>
  <c r="C107" i="30"/>
  <c r="I263" i="30"/>
  <c r="D255" i="30"/>
  <c r="D248" i="30" s="1" a="1"/>
  <c r="D248" i="30" s="1"/>
  <c r="H30" i="30"/>
  <c r="D169" i="30"/>
  <c r="M169" i="30" s="1"/>
  <c r="I73" i="30"/>
  <c r="H164" i="30"/>
  <c r="C147" i="30"/>
  <c r="D138" i="30"/>
  <c r="H10" i="30"/>
  <c r="D197" i="30"/>
  <c r="M197" i="30" s="1"/>
  <c r="D254" i="30"/>
  <c r="M254" i="30" s="1"/>
  <c r="C119" i="30"/>
  <c r="H173" i="30"/>
  <c r="D170" i="30"/>
  <c r="M170" i="30" s="1"/>
  <c r="H253" i="30"/>
  <c r="C161" i="30"/>
  <c r="E253" i="30"/>
  <c r="I169" i="30"/>
  <c r="D260" i="30"/>
  <c r="I265" i="30"/>
  <c r="E105" i="30"/>
  <c r="C269" i="30"/>
  <c r="D116" i="30"/>
  <c r="M116" i="30" s="1"/>
  <c r="G99" i="30"/>
  <c r="P99" i="30" s="1"/>
  <c r="I87" i="30"/>
  <c r="H161" i="30"/>
  <c r="H215" i="30"/>
  <c r="M173" i="30"/>
  <c r="E131" i="30"/>
  <c r="E23" i="30"/>
  <c r="D23" i="30" s="1"/>
  <c r="D20" i="30" s="1" a="1"/>
  <c r="D20" i="30" s="1"/>
  <c r="D241" i="30"/>
  <c r="D234" i="30" s="1" a="1"/>
  <c r="D234" i="30" s="1"/>
  <c r="H186" i="30"/>
  <c r="G207" i="30"/>
  <c r="P207" i="30" s="1"/>
  <c r="E199" i="30"/>
  <c r="N199" i="30" s="1"/>
  <c r="C39" i="30"/>
  <c r="D106" i="30"/>
  <c r="M106" i="30" s="1"/>
  <c r="I209" i="30"/>
  <c r="G85" i="30"/>
  <c r="P85" i="30" s="1"/>
  <c r="D61" i="30"/>
  <c r="M61" i="30" s="1"/>
  <c r="E117" i="30"/>
  <c r="M53" i="30"/>
  <c r="H172" i="30"/>
  <c r="F206" i="30"/>
  <c r="D251" i="30"/>
  <c r="M251" i="30" s="1"/>
  <c r="D16" i="30"/>
  <c r="H269" i="30"/>
  <c r="D261" i="30" s="1"/>
  <c r="D115" i="30"/>
  <c r="M115" i="30" s="1"/>
  <c r="G17" i="30"/>
  <c r="P17" i="30" s="1"/>
  <c r="G3" i="30"/>
  <c r="P3" i="30" s="1"/>
  <c r="M93" i="30"/>
  <c r="D173" i="30"/>
  <c r="D166" i="30" s="1" a="1"/>
  <c r="D166" i="30" s="1"/>
  <c r="D110" i="30"/>
  <c r="I49" i="30"/>
  <c r="D76" i="30"/>
  <c r="M76" i="30" s="1"/>
  <c r="M65" i="30"/>
  <c r="G193" i="30"/>
  <c r="P193" i="30" s="1"/>
  <c r="I249" i="30"/>
  <c r="H24" i="30"/>
  <c r="D187" i="30"/>
  <c r="D180" i="30" s="1" a="1"/>
  <c r="D180" i="30" s="1"/>
  <c r="F56" i="30"/>
  <c r="D214" i="30"/>
  <c r="M214" i="30" s="1"/>
  <c r="I113" i="30"/>
  <c r="H70" i="30"/>
  <c r="M107" i="30"/>
  <c r="G153" i="30"/>
  <c r="P153" i="30" s="1"/>
  <c r="C93" i="30"/>
  <c r="H110" i="30"/>
  <c r="D227" i="30"/>
  <c r="D220" i="30" s="1" a="1"/>
  <c r="D220" i="30" s="1"/>
  <c r="I47" i="30"/>
  <c r="D39" i="30"/>
  <c r="D32" i="30" s="1" a="1"/>
  <c r="D32" i="30" s="1"/>
  <c r="Q11" i="29"/>
  <c r="BC19" i="29"/>
  <c r="AB19" i="29" s="1"/>
  <c r="D219" i="30"/>
  <c r="D111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D63" i="30"/>
  <c r="D60" i="30" s="1" a="1"/>
  <c r="D60" i="30" s="1"/>
  <c r="N63" i="30"/>
  <c r="D199" i="30"/>
  <c r="D196" i="30" s="1" a="1"/>
  <c r="D196" i="30" s="1"/>
  <c r="D159" i="30"/>
  <c r="D156" i="30" s="1" a="1"/>
  <c r="D156" i="30" s="1"/>
  <c r="N159" i="30"/>
  <c r="D117" i="30"/>
  <c r="D114" i="30" s="1" a="1"/>
  <c r="D114" i="30" s="1"/>
  <c r="N117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D253" i="30"/>
  <c r="D250" i="30" s="1" a="1"/>
  <c r="D250" i="30" s="1"/>
  <c r="N253" i="30"/>
  <c r="D239" i="30"/>
  <c r="D236" i="30" s="1" a="1"/>
  <c r="D236" i="30" s="1"/>
  <c r="N239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C161" i="9" a="1"/>
  <c r="D241" i="9" a="1"/>
  <c r="E225" i="9" a="1"/>
  <c r="D224" i="9" a="1"/>
  <c r="F84" i="9" a="1"/>
  <c r="D39" i="9" a="1"/>
  <c r="D130" i="9" a="1"/>
  <c r="H65" i="9" a="1"/>
  <c r="G57" i="9" a="1"/>
  <c r="D240" i="9" a="1"/>
  <c r="M187" i="9" a="1"/>
  <c r="F178" i="9" a="1"/>
  <c r="G85" i="9" a="1"/>
  <c r="F56" i="9" a="1"/>
  <c r="F218" i="9" a="1"/>
  <c r="D53" i="9" a="1"/>
  <c r="D89" i="9" a="1"/>
  <c r="H10" i="9" a="1"/>
  <c r="M107" i="9" a="1"/>
  <c r="E37" i="9" a="1"/>
  <c r="F192" i="9" a="1"/>
  <c r="D214" i="9" a="1"/>
  <c r="D170" i="9" a="1"/>
  <c r="H119" i="9" a="1"/>
  <c r="G207" i="9" a="1"/>
  <c r="M241" i="9" a="1"/>
  <c r="H38" i="9" a="1"/>
  <c r="C65" i="9" a="1"/>
  <c r="E23" i="9" a="1"/>
  <c r="M25" i="9" a="1"/>
  <c r="F70" i="9" a="1"/>
  <c r="G125" i="9" a="1"/>
  <c r="M201" i="9" a="1"/>
  <c r="M215" i="9" a="1"/>
  <c r="E63" i="9" a="1"/>
  <c r="C255" i="9" a="1"/>
  <c r="H30" i="9" a="1"/>
  <c r="M269" i="9" a="1"/>
  <c r="D61" i="9" a="1"/>
  <c r="D25" i="9" a="1"/>
  <c r="D11" i="9" a="1"/>
  <c r="D184" i="9" a="1"/>
  <c r="C119" i="9" a="1"/>
  <c r="F232" i="9" a="1"/>
  <c r="E145" i="9" a="1"/>
  <c r="D24" i="9" a="1"/>
  <c r="D7" i="9" a="1"/>
  <c r="M133" i="9" a="1"/>
  <c r="M53" i="9" a="1"/>
  <c r="G261" i="9" a="1"/>
  <c r="I5" i="30" a="1"/>
  <c r="E51" i="9" a="1"/>
  <c r="M227" i="9" a="1"/>
  <c r="D62" i="9" a="1"/>
  <c r="D157" i="9" a="1"/>
  <c r="E117" i="9" a="1"/>
  <c r="F164" i="9" a="1"/>
  <c r="D64" i="9" a="1"/>
  <c r="D183" i="9" a="1"/>
  <c r="D78" i="9" a="1"/>
  <c r="C25" i="9" a="1"/>
  <c r="C147" i="9" a="1"/>
  <c r="D144" i="9" a="1"/>
  <c r="H133" i="9" a="1"/>
  <c r="E91" i="9" a="1"/>
  <c r="F44" i="9" a="1"/>
  <c r="D115" i="9" a="1"/>
  <c r="C201" i="9" a="1"/>
  <c r="M93" i="9" a="1"/>
  <c r="M255" i="9" a="1"/>
  <c r="C133" i="9" a="1"/>
  <c r="D254" i="9" a="1"/>
  <c r="D104" i="9" a="1"/>
  <c r="E171" i="9" a="1"/>
  <c r="H11" i="9" a="1"/>
  <c r="E105" i="9" a="1"/>
  <c r="G193" i="9" a="1"/>
  <c r="D22" i="9" a="1"/>
  <c r="E199" i="9" a="1"/>
  <c r="H173" i="9" a="1"/>
  <c r="G111" i="9" a="1"/>
  <c r="D8" i="9" a="1"/>
  <c r="D143" i="9" a="1"/>
  <c r="H79" i="9" a="1"/>
  <c r="H187" i="9" a="1"/>
  <c r="D10" i="9" a="1"/>
  <c r="C79" i="9" a="1"/>
  <c r="M161" i="9" a="1"/>
  <c r="G99" i="9" a="1"/>
  <c r="D212" i="9" a="1"/>
  <c r="D211" i="9" a="1"/>
  <c r="H227" i="9" a="1"/>
  <c r="D49" i="9" a="1"/>
  <c r="F98" i="9" a="1"/>
  <c r="C53" i="9" a="1"/>
  <c r="D146" i="9" a="1"/>
  <c r="D90" i="9" a="1"/>
  <c r="D161" i="9" a="1"/>
  <c r="H201" i="9" a="1"/>
  <c r="D65" i="9" a="1"/>
  <c r="D50" i="9" a="1"/>
  <c r="D215" i="9" a="1"/>
  <c r="D223" i="9" a="1"/>
  <c r="C173" i="9" a="1"/>
  <c r="D103" i="9" a="1"/>
  <c r="D252" i="9" a="1"/>
  <c r="D200" i="9" a="1"/>
  <c r="F246" i="9" a="1"/>
  <c r="G139" i="9" a="1"/>
  <c r="H269" i="9" a="1"/>
  <c r="F110" i="9" a="1"/>
  <c r="D197" i="9" a="1"/>
  <c r="D169" i="9" a="1"/>
  <c r="D265" i="9" a="1"/>
  <c r="C39" i="9" a="1"/>
  <c r="D118" i="9" a="1"/>
  <c r="M147" i="9" a="1"/>
  <c r="M11" i="9" a="1"/>
  <c r="M79" i="9" a="1"/>
  <c r="H255" i="9" a="1"/>
  <c r="G153" i="9" a="1"/>
  <c r="F152" i="9" a="1"/>
  <c r="D158" i="9" a="1"/>
  <c r="D266" i="9" a="1"/>
  <c r="F206" i="9" a="1"/>
  <c r="D255" i="9" a="1"/>
  <c r="D38" i="9" a="1"/>
  <c r="C187" i="9" a="1"/>
  <c r="E159" i="9" a="1"/>
  <c r="H24" i="9" a="1"/>
  <c r="G179" i="9" a="1"/>
  <c r="G31" i="9" a="1"/>
  <c r="G247" i="9" a="1"/>
  <c r="D106" i="9" a="1"/>
  <c r="C241" i="9" a="1"/>
  <c r="C215" i="9" a="1"/>
  <c r="M173" i="9" a="1"/>
  <c r="D172" i="9" a="1"/>
  <c r="E213" i="9" a="1"/>
  <c r="C227" i="9" a="1"/>
  <c r="H9" i="9" a="1"/>
  <c r="D119" i="9" a="1"/>
  <c r="D268" i="9" a="1"/>
  <c r="E77" i="9" a="1"/>
  <c r="D251" i="9" a="1"/>
  <c r="F260" i="9" a="1"/>
  <c r="D116" i="9" a="1"/>
  <c r="H16" i="9" a="1"/>
  <c r="D198" i="9" a="1"/>
  <c r="D201" i="9" a="1"/>
  <c r="M119" i="9" a="1"/>
  <c r="H241" i="9" a="1"/>
  <c r="D129" i="9" a="1"/>
  <c r="M39" i="9" a="1"/>
  <c r="G17" i="9" a="1"/>
  <c r="D92" i="9" a="1"/>
  <c r="F124" i="9" a="1"/>
  <c r="H147" i="9" a="1"/>
  <c r="D187" i="9" a="1"/>
  <c r="E253" i="9" a="1"/>
  <c r="D173" i="9" a="1"/>
  <c r="C269" i="9" a="1"/>
  <c r="D36" i="9" a="1"/>
  <c r="H39" i="9" a="1"/>
  <c r="G71" i="9" a="1"/>
  <c r="E131" i="9" a="1"/>
  <c r="E185" i="9" a="1"/>
  <c r="M65" i="9" a="1"/>
  <c r="D133" i="9" a="1"/>
  <c r="G165" i="9" a="1"/>
  <c r="D186" i="9" a="1"/>
  <c r="D160" i="9" a="1"/>
  <c r="H2" i="9" a="1"/>
  <c r="D132" i="9" a="1"/>
  <c r="D227" i="9" a="1"/>
  <c r="D76" i="9" a="1"/>
  <c r="D269" i="9" a="1"/>
  <c r="H161" i="9" a="1"/>
  <c r="D75" i="9" a="1"/>
  <c r="G233" i="9" a="1"/>
  <c r="H25" i="9" a="1"/>
  <c r="D238" i="9" a="1"/>
  <c r="H93" i="9" a="1"/>
  <c r="C107" i="9" a="1"/>
  <c r="E239" i="9" a="1"/>
  <c r="D147" i="9" a="1"/>
  <c r="D35" i="9" a="1"/>
  <c r="E267" i="9" a="1"/>
  <c r="D107" i="9" a="1"/>
  <c r="H215" i="9" a="1"/>
  <c r="D93" i="9" a="1"/>
  <c r="C93" i="9" a="1"/>
  <c r="D226" i="9" a="1"/>
  <c r="D21" i="9" a="1"/>
  <c r="F138" i="9" a="1"/>
  <c r="D79" i="9" a="1"/>
  <c r="G219" i="9" a="1"/>
  <c r="C11" i="9" a="1"/>
  <c r="H53" i="9" a="1"/>
  <c r="G3" i="9" a="1"/>
  <c r="D237" i="9" a="1"/>
  <c r="G45" i="9" a="1"/>
  <c r="H107" i="9" a="1"/>
  <c r="E9" i="9" a="1"/>
  <c r="D52" i="9" a="1"/>
  <c r="D51" i="30" l="1"/>
  <c r="D48" i="30" s="1" a="1"/>
  <c r="D48" i="30" s="1"/>
  <c r="N23" i="30"/>
  <c r="D165" i="30"/>
  <c r="N91" i="30"/>
  <c r="D57" i="30"/>
  <c r="D9" i="30"/>
  <c r="D6" i="30" s="1" a="1"/>
  <c r="N213" i="30"/>
  <c r="D37" i="30"/>
  <c r="D34" i="30" s="1" a="1"/>
  <c r="D34" i="30" s="1"/>
  <c r="D77" i="30"/>
  <c r="D74" i="30" s="1" a="1"/>
  <c r="D74" i="30" s="1"/>
  <c r="D179" i="30"/>
  <c r="N267" i="30"/>
  <c r="D31" i="30"/>
  <c r="D247" i="30"/>
  <c r="D233" i="30"/>
  <c r="D153" i="30"/>
  <c r="D207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77" i="9" a="1"/>
  <c r="I19" i="9" a="1"/>
  <c r="H145" i="9" a="1"/>
  <c r="H37" i="9" a="1"/>
  <c r="H199" i="9" a="1"/>
  <c r="H213" i="9" a="1"/>
  <c r="H105" i="9" a="1"/>
  <c r="H117" i="9" a="1"/>
  <c r="H159" i="9" a="1"/>
  <c r="H253" i="9" a="1"/>
  <c r="H51" i="9" a="1"/>
  <c r="H267" i="9" a="1"/>
  <c r="D4" i="9" a="1"/>
  <c r="H171" i="9" a="1"/>
  <c r="H91" i="9" a="1"/>
  <c r="H131" i="9" a="1"/>
  <c r="H23" i="9" a="1"/>
  <c r="H185" i="9" a="1"/>
  <c r="H63" i="9" a="1"/>
  <c r="H225" i="9" a="1"/>
  <c r="H239" i="9" a="1"/>
  <c r="I33" i="9" a="1"/>
  <c r="F33" i="30" l="1"/>
  <c r="O33" i="30" s="1"/>
  <c r="M77" i="30"/>
  <c r="M37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F23" i="15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U16" i="15" s="1"/>
  <c r="D17" i="15"/>
  <c r="U17" i="15" s="1"/>
  <c r="D18" i="15"/>
  <c r="D19" i="15"/>
  <c r="D20" i="15"/>
  <c r="D21" i="15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L11" i="15" l="1"/>
  <c r="U19" i="15"/>
  <c r="L23" i="15"/>
  <c r="U20" i="15"/>
  <c r="U30" i="15"/>
  <c r="U18" i="15"/>
  <c r="L22" i="15"/>
  <c r="L12" i="15"/>
  <c r="U27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54" i="9" a="1"/>
  <c r="H132" i="9" a="1"/>
  <c r="H118" i="9" a="1"/>
  <c r="H200" i="9" a="1"/>
  <c r="H106" i="9" a="1"/>
  <c r="H78" i="9" a="1"/>
  <c r="H214" i="9" a="1"/>
  <c r="H226" i="9" a="1"/>
  <c r="H64" i="9" a="1"/>
  <c r="H172" i="9" a="1"/>
  <c r="H160" i="9" a="1"/>
  <c r="H146" i="9" a="1"/>
  <c r="H268" i="9" a="1"/>
  <c r="H240" i="9" a="1"/>
  <c r="H52" i="9" a="1"/>
  <c r="H92" i="9" a="1"/>
  <c r="H18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89" i="9" a="1"/>
  <c r="I235" i="9" a="1"/>
  <c r="I75" i="9" a="1"/>
  <c r="I265" i="9" a="1"/>
  <c r="I181" i="9" a="1"/>
  <c r="I195" i="9" a="1"/>
  <c r="I167" i="9" a="1"/>
  <c r="I183" i="9" a="1"/>
  <c r="I47" i="9" a="1"/>
  <c r="I129" i="9" a="1"/>
  <c r="I87" i="9" a="1"/>
  <c r="I115" i="9" a="1"/>
  <c r="I143" i="9" a="1"/>
  <c r="I209" i="9" a="1"/>
  <c r="I249" i="9" a="1"/>
  <c r="I155" i="9" a="1"/>
  <c r="I113" i="9" a="1"/>
  <c r="I7" i="9" a="1"/>
  <c r="I127" i="9" a="1"/>
  <c r="I251" i="9" a="1"/>
  <c r="I73" i="9" a="1"/>
  <c r="I237" i="9" a="1"/>
  <c r="I263" i="9" a="1"/>
  <c r="I21" i="9" a="1"/>
  <c r="I103" i="9" a="1"/>
  <c r="I197" i="9" a="1"/>
  <c r="I223" i="9" a="1"/>
  <c r="I157" i="9" a="1"/>
  <c r="I169" i="9" a="1"/>
  <c r="I221" i="9" a="1"/>
  <c r="I141" i="9" a="1"/>
  <c r="I49" i="9" a="1"/>
  <c r="I101" i="9" a="1"/>
  <c r="I35" i="9" a="1"/>
  <c r="I61" i="9" a="1"/>
  <c r="I211" i="9" a="1"/>
  <c r="I5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6" i="9" a="1"/>
  <c r="H56" i="9" a="1"/>
  <c r="D218" i="9" a="1"/>
  <c r="D124" i="9" a="1"/>
  <c r="D232" i="9" a="1"/>
  <c r="H44" i="9" a="1"/>
  <c r="D70" i="9" a="1"/>
  <c r="H152" i="9" a="1"/>
  <c r="H164" i="9" a="1"/>
  <c r="H206" i="9" a="1"/>
  <c r="H138" i="9" a="1"/>
  <c r="D138" i="9" a="1"/>
  <c r="D192" i="9" a="1"/>
  <c r="D44" i="9" a="1"/>
  <c r="D246" i="9" a="1"/>
  <c r="H246" i="9" a="1"/>
  <c r="H232" i="9" a="1"/>
  <c r="H110" i="9" a="1"/>
  <c r="D260" i="9" a="1"/>
  <c r="H218" i="9" a="1"/>
  <c r="D178" i="9" a="1"/>
  <c r="D110" i="9" a="1"/>
  <c r="H178" i="9" a="1"/>
  <c r="D84" i="9" a="1"/>
  <c r="D30" i="9" a="1"/>
  <c r="H84" i="9" a="1"/>
  <c r="D56" i="9" a="1"/>
  <c r="D206" i="9" a="1"/>
  <c r="H124" i="9" a="1"/>
  <c r="H192" i="9" a="1"/>
  <c r="D152" i="9" a="1"/>
  <c r="H260" i="9" a="1"/>
  <c r="H70" i="9" a="1"/>
  <c r="D98" i="9" a="1"/>
  <c r="D164" i="9" a="1"/>
  <c r="H9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<sst xmlns="http://schemas.openxmlformats.org/spreadsheetml/2006/main" count="4498" uniqueCount="2623">
  <si>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</si>
  <si>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</si>
  <si>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</si>
  <si>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</si>
  <si>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</si>
  <si>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</si>
  <si>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</si>
  <si>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</si>
  <si>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</si>
  <si>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</si>
  <si>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</si>
  <si>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</si>
  <si>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</si>
  <si>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</si>
  <si>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</si>
  <si>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</si>
  <si>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</si>
  <si>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</si>
  <si>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</si>
  <si>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</si>
  <si>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</si>
  <si>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</si>
  <si>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</si>
  <si>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</si>
  <si>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</si>
  <si>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</si>
  <si>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</si>
  <si>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</si>
  <si>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</si>
  <si>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</si>
  <si>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</si>
  <si>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</si>
  <si>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</si>
  <si>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</si>
  <si>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</si>
  <si>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</si>
  <si>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</si>
  <si>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</si>
  <si>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</si>
  <si>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</si>
  <si>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</si>
  <si>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</si>
  <si>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</si>
  <si>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</si>
  <si>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</si>
  <si>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</si>
  <si>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</si>
  <si>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</si>
  <si>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</si>
  <si>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</si>
  <si>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</si>
  <si>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</si>
  <si>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</si>
  <si>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</si>
  <si>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</si>
  <si>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</si>
  <si>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</si>
  <si>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</si>
  <si>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</si>
  <si>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</si>
  <si>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</si>
  <si>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</si>
  <si>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</si>
  <si>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</si>
  <si>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</si>
  <si>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</si>
  <si>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</si>
  <si>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</si>
  <si>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</si>
  <si>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</si>
  <si>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</si>
  <si>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</si>
  <si>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</si>
  <si>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</si>
  <si>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</si>
  <si>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</si>
  <si>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</si>
  <si>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</si>
  <si>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</si>
  <si>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</si>
  <si>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</si>
  <si>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</si>
  <si>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</si>
  <si>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</si>
  <si>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</si>
  <si>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</si>
  <si>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</si>
  <si>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</si>
  <si>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</si>
  <si>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</si>
  <si>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</si>
  <si>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</si>
  <si>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</si>
  <si>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</si>
  <si>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</si>
  <si>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</si>
  <si>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</si>
  <si>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</si>
  <si>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</si>
  <si>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</si>
  <si>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</si>
  <si>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</si>
  <si>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</si>
  <si>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</si>
  <si>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</si>
  <si>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</si>
  <si>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</si>
  <si>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</si>
  <si>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</si>
  <si>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</si>
  <si>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</si>
  <si>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</si>
  <si>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</si>
  <si>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</si>
  <si>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</si>
  <si>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</si>
  <si>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</si>
  <si>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</si>
  <si>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</si>
  <si>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</si>
  <si>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</si>
  <si>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</si>
  <si>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</si>
  <si>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</si>
  <si>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</si>
  <si>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</si>
  <si>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</si>
  <si>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</si>
  <si>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</si>
  <si>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</si>
  <si>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</si>
  <si>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</si>
  <si>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</si>
  <si>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</si>
  <si>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</si>
  <si>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</si>
  <si>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</si>
  <si>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</si>
  <si>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</si>
  <si>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</si>
  <si>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</si>
  <si>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</si>
  <si>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</si>
  <si>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</si>
  <si>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</si>
  <si>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</si>
  <si>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</si>
  <si>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</si>
  <si>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</si>
  <si>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</si>
  <si>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</si>
  <si>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</si>
  <si>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</si>
  <si>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</si>
  <si>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</si>
  <si>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</si>
  <si>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</si>
  <si>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</si>
  <si>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</si>
  <si>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</si>
  <si>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</si>
  <si>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</si>
  <si>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</si>
  <si>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</si>
  <si>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</si>
  <si>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</si>
  <si>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</si>
  <si>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</si>
  <si>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</si>
  <si>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</si>
  <si>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</si>
  <si>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</si>
  <si>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</si>
  <si>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</si>
  <si>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</si>
  <si>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</si>
  <si>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</si>
  <si>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</si>
  <si>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</si>
  <si>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</si>
  <si>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</si>
  <si>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</si>
  <si>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</si>
  <si>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</si>
  <si>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</si>
  <si>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</si>
  <si>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</si>
  <si>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</si>
  <si>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</si>
  <si>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</si>
  <si>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</si>
  <si>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</si>
  <si>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</si>
  <si>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</si>
  <si>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</si>
  <si>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</si>
  <si>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</si>
  <si>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</si>
  <si>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</si>
  <si>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</si>
  <si>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</si>
  <si>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</si>
  <si>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</si>
  <si>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</si>
  <si>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</si>
  <si>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</si>
  <si>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</si>
  <si>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</si>
  <si>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</si>
  <si>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</si>
  <si>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</si>
  <si>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</si>
  <si>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</si>
  <si>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</si>
  <si>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</si>
  <si>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</si>
  <si>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</si>
  <si>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</si>
  <si>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</si>
  <si>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</si>
  <si>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</si>
  <si>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</si>
  <si>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</si>
  <si>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</si>
  <si>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</si>
  <si>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</si>
  <si>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</si>
  <si>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</si>
  <si>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</si>
  <si>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</si>
  <si>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</si>
  <si>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</si>
  <si>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</si>
  <si>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</si>
  <si>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</si>
  <si>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</si>
  <si>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</si>
  <si>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</si>
  <si>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</si>
  <si>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</si>
  <si>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</si>
  <si>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</si>
  <si>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</si>
  <si>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</si>
  <si>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</si>
  <si>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</si>
  <si>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</si>
  <si>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</si>
  <si>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</si>
  <si>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</si>
  <si>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</si>
  <si>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</si>
  <si>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</si>
  <si>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</si>
  <si>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</si>
  <si>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</si>
  <si>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</si>
  <si>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</si>
  <si>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</si>
  <si>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</si>
  <si>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</si>
  <si>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</si>
  <si>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</si>
  <si>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</si>
  <si>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</si>
  <si>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</si>
  <si>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</si>
  <si>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</si>
  <si>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</si>
  <si>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</si>
  <si>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</si>
  <si>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</si>
  <si>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</si>
  <si>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</si>
  <si>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</si>
  <si>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</si>
  <si>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</si>
  <si>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</si>
  <si>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</si>
  <si>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</si>
  <si>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</si>
  <si>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</si>
  <si>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</si>
  <si>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</si>
  <si>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</si>
  <si>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</si>
  <si>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</si>
  <si>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</si>
  <si>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</si>
  <si>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</si>
  <si>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</si>
  <si>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</si>
  <si>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</si>
  <si>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</si>
  <si>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</si>
  <si>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</si>
  <si>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</si>
  <si>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</si>
  <si>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</si>
  <si>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</si>
  <si>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</si>
  <si>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</si>
  <si>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</si>
  <si>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</si>
  <si>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</si>
  <si>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</si>
  <si>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</si>
  <si>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</si>
  <si>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</si>
  <si>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</si>
  <si>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</si>
  <si>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</si>
  <si>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</si>
  <si>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</si>
  <si>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</si>
  <si>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</si>
  <si>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</si>
  <si>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</si>
  <si>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</si>
  <si>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</si>
  <si>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</si>
  <si>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</si>
  <si>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</si>
  <si>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</si>
  <si>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</si>
  <si>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</si>
  <si>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</si>
  <si>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</si>
  <si>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</si>
  <si>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</si>
  <si>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</si>
  <si>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</si>
  <si>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</si>
  <si>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</si>
  <si>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</si>
  <si>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</si>
  <si>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</si>
  <si>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</si>
  <si>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</si>
  <si>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</si>
  <si>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</si>
  <si>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</si>
  <si>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</si>
  <si>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</si>
  <si>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</si>
  <si>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</si>
  <si>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</si>
  <si>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</si>
  <si>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</si>
  <si>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</si>
  <si>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</si>
  <si>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</si>
  <si>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</si>
  <si>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</si>
  <si>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</si>
  <si>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</si>
  <si>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</si>
  <si>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</si>
  <si>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</si>
  <si>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</si>
  <si>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</si>
  <si>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</si>
  <si>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</si>
  <si>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</si>
  <si>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</si>
  <si>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</si>
  <si>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</si>
  <si>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</si>
  <si>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</si>
  <si>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</si>
  <si>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</si>
  <si>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</si>
  <si>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</si>
  <si>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</si>
  <si>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</si>
  <si>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</si>
  <si>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</si>
  <si>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</si>
  <si>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</si>
  <si>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</si>
  <si>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</si>
  <si>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</si>
  <si>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</si>
  <si>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</si>
  <si>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</si>
  <si>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</si>
  <si>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</si>
  <si>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</si>
  <si>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</si>
  <si>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</si>
  <si>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</si>
  <si>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</si>
  <si>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</si>
  <si>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</si>
  <si>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</si>
  <si>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</si>
  <si>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</si>
  <si>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</si>
  <si>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</si>
  <si>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</si>
  <si>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</si>
  <si>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</si>
  <si>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</si>
  <si>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</si>
  <si>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</si>
  <si>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</si>
  <si>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</si>
  <si>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</si>
  <si>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</si>
  <si>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</si>
  <si>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</si>
  <si>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</si>
  <si>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</si>
  <si>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</si>
  <si>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</si>
  <si>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</si>
  <si>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</si>
  <si>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</si>
  <si>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</si>
  <si>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</si>
  <si>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</si>
  <si>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</si>
  <si>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</si>
  <si>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</si>
  <si>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</si>
  <si>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</si>
  <si>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</si>
  <si>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</si>
  <si>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</si>
  <si>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</si>
  <si>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</si>
  <si>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</si>
  <si>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</si>
  <si>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</si>
  <si>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</si>
  <si>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</si>
  <si>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</si>
  <si>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</si>
  <si>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</si>
  <si>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</si>
  <si>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</si>
  <si>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</si>
  <si>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</si>
  <si>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</si>
  <si>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</si>
  <si>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</si>
  <si>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</si>
  <si>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</si>
  <si>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</si>
  <si>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</si>
  <si>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</si>
  <si>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</si>
  <si>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</si>
  <si>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</si>
  <si>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</si>
  <si>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</si>
  <si>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</si>
  <si>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</si>
  <si>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</si>
  <si>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</si>
  <si>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</si>
  <si>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</si>
  <si>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</si>
  <si>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</si>
  <si>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</si>
  <si>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</si>
  <si>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</si>
  <si>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</si>
  <si>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</si>
  <si>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</si>
  <si>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</si>
  <si>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</si>
  <si>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</si>
  <si>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</si>
  <si>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</si>
  <si>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</si>
  <si>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</si>
  <si>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</si>
  <si>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</si>
  <si>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</si>
  <si>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</si>
  <si>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</si>
  <si>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</si>
  <si>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</si>
  <si>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</si>
  <si>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</si>
  <si>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</si>
  <si>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</si>
  <si>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</si>
  <si>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</si>
  <si>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</si>
  <si>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</si>
  <si>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</si>
  <si>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</si>
  <si>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</si>
  <si>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</si>
  <si>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</si>
  <si>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</si>
  <si>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</si>
  <si>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</si>
  <si>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</si>
  <si>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</si>
  <si>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</si>
  <si>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</si>
  <si>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</si>
  <si>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</si>
  <si>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</si>
  <si>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</si>
  <si>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</si>
  <si>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</si>
  <si>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</si>
  <si>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</si>
  <si>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</si>
  <si>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</si>
  <si>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</si>
  <si>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</si>
  <si>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</si>
  <si>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</si>
  <si>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</si>
  <si>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</si>
  <si>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</si>
  <si>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</si>
  <si>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</si>
  <si>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</si>
  <si>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</si>
  <si>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</si>
  <si>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</si>
  <si>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</si>
  <si>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</si>
  <si>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</si>
  <si>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</si>
  <si>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</si>
  <si>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</si>
  <si>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</si>
  <si>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</si>
  <si>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</si>
  <si>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</si>
  <si>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</si>
  <si>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</si>
  <si>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</si>
  <si>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</si>
  <si>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</si>
  <si>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</si>
  <si>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</si>
  <si>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</si>
  <si>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</si>
  <si>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</si>
  <si>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</si>
  <si>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</si>
  <si>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</si>
  <si>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</si>
  <si>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</si>
  <si>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</si>
  <si>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</si>
  <si>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</si>
  <si>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</si>
  <si>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</si>
  <si>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</si>
  <si>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</si>
  <si>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</si>
  <si>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</si>
  <si>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</si>
  <si>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</si>
  <si>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</si>
  <si>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</si>
  <si>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</si>
  <si>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</si>
  <si>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</si>
  <si>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</si>
  <si>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</si>
  <si>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</si>
  <si>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</si>
  <si>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</si>
  <si>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</si>
  <si>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</si>
  <si>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</si>
  <si>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</si>
  <si>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</si>
  <si>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</si>
  <si>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</si>
  <si>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</si>
  <si>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</si>
  <si>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</si>
  <si>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</si>
  <si>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</si>
  <si>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</si>
  <si>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</si>
  <si>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</si>
  <si>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</si>
  <si>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</si>
  <si>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</si>
  <si>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</si>
  <si>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</si>
  <si>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</si>
  <si>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</si>
  <si>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</si>
  <si>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</si>
  <si>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</si>
  <si>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</si>
  <si>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</si>
  <si>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</si>
  <si>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</si>
  <si>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</si>
  <si>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</si>
  <si>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</si>
  <si>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</si>
  <si>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</si>
  <si>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</si>
  <si>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</si>
  <si>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</si>
  <si>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</si>
  <si>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</si>
  <si>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</si>
  <si>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</si>
  <si>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</si>
  <si>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</si>
  <si>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</si>
  <si>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</si>
  <si>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</si>
  <si>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</si>
  <si>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</si>
  <si>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</si>
  <si>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</si>
  <si>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</si>
  <si>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</si>
  <si>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</si>
  <si>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</si>
  <si>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</si>
  <si>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</si>
  <si>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</si>
  <si>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</si>
  <si>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</si>
  <si>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</si>
  <si>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</si>
  <si>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</si>
  <si>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</si>
  <si>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</si>
  <si>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</si>
  <si>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</si>
  <si>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</si>
  <si>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</si>
  <si>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</si>
  <si>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</si>
  <si>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</si>
  <si>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</si>
  <si>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</si>
  <si>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</si>
  <si>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</si>
  <si>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</si>
  <si>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</si>
  <si>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</si>
  <si>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</si>
  <si>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</si>
  <si>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</si>
  <si>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</si>
  <si>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</si>
  <si>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</si>
  <si>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</si>
  <si>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</si>
  <si>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</si>
  <si>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</si>
  <si>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</si>
  <si>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</si>
  <si>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</si>
  <si>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</si>
  <si>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</si>
  <si>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</si>
  <si>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</si>
  <si>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</si>
  <si>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</si>
  <si>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</si>
  <si>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</si>
  <si>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</si>
  <si>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</si>
  <si>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</si>
  <si>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</si>
  <si>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</si>
  <si>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</si>
  <si>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</si>
  <si>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</si>
  <si>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</si>
  <si>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</si>
  <si>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</si>
  <si>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</si>
  <si>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</si>
  <si>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</si>
  <si>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</si>
  <si>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</si>
  <si>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</si>
  <si>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</si>
  <si>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</si>
  <si>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</si>
  <si>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</si>
  <si>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</si>
  <si>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</si>
  <si>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</si>
  <si>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</si>
  <si>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</si>
  <si>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</si>
  <si>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</si>
  <si>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</si>
  <si>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</si>
  <si>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</si>
  <si>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</si>
  <si>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</si>
  <si>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</si>
  <si>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</si>
  <si>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</si>
  <si>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</si>
  <si>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</si>
  <si>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</si>
  <si>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</si>
  <si>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</si>
  <si>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</si>
  <si>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</si>
  <si>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</si>
  <si>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</si>
  <si>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</si>
  <si>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</si>
  <si>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</si>
  <si>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</si>
  <si>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</si>
  <si>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</si>
  <si>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</si>
  <si>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</si>
  <si>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</si>
  <si>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</si>
  <si>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</si>
  <si>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</si>
  <si>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</si>
  <si>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</si>
  <si>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</si>
  <si>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</si>
  <si>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</si>
  <si>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</si>
  <si>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</si>
  <si>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</si>
  <si>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</si>
  <si>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</si>
  <si>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</si>
  <si>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</si>
  <si>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</si>
  <si>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</si>
  <si>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</si>
  <si>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</si>
  <si>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</si>
  <si>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</si>
  <si>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</si>
  <si>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</si>
  <si>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</si>
  <si>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</si>
  <si>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</si>
  <si>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</si>
  <si>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</si>
  <si>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</si>
  <si>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</si>
  <si>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</si>
  <si>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</si>
  <si>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</si>
  <si>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</si>
  <si>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</si>
  <si>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</si>
  <si>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</si>
  <si>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</si>
  <si>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</si>
  <si>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</si>
  <si>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</si>
  <si>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</si>
  <si>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</si>
  <si>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</si>
  <si>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</si>
  <si>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</si>
  <si>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</si>
  <si>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</si>
  <si>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</si>
  <si>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</si>
  <si>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</si>
  <si>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</si>
  <si>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</si>
  <si>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</si>
  <si>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</si>
  <si>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</si>
  <si>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</si>
  <si>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</si>
  <si>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</si>
  <si>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</si>
  <si>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</si>
  <si>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</si>
  <si>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</si>
  <si>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</si>
  <si>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</si>
  <si>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</si>
  <si>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</si>
  <si>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</si>
  <si>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</si>
  <si>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</si>
  <si>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</si>
  <si>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</si>
  <si>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</si>
  <si>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</si>
  <si>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</si>
  <si>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</si>
  <si>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</si>
  <si>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</si>
  <si>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</si>
  <si>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</si>
  <si>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</si>
  <si>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</si>
  <si>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</si>
  <si>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</si>
  <si>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</si>
  <si>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</si>
  <si>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</si>
  <si>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</si>
  <si>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</si>
  <si>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</si>
  <si>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</si>
  <si>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</si>
  <si>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</si>
  <si>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</si>
  <si>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</si>
  <si>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</si>
  <si>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</si>
  <si>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</si>
  <si>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</si>
  <si>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</si>
  <si>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</si>
  <si>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</si>
  <si>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</si>
  <si>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</si>
  <si>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</si>
  <si>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</si>
  <si>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</si>
  <si>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</si>
  <si>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</si>
  <si>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</si>
  <si>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</si>
  <si>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</si>
  <si>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</si>
  <si>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</si>
  <si>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</si>
  <si>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</si>
  <si>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</si>
  <si>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</si>
  <si>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</si>
  <si>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</si>
  <si>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</si>
  <si>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</si>
  <si>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</si>
  <si>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</si>
  <si>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</si>
  <si>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</si>
  <si>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</si>
  <si>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</si>
  <si>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</si>
  <si>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</si>
  <si>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</si>
  <si>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</si>
  <si>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</si>
  <si>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</si>
  <si>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</si>
  <si>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</si>
  <si>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</si>
  <si>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</si>
  <si>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</si>
  <si>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</si>
  <si>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</si>
  <si>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</si>
  <si>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</si>
  <si>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</si>
  <si>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</si>
  <si>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</si>
  <si>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</si>
  <si>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</si>
  <si>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</si>
  <si>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</si>
  <si>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</si>
  <si>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</si>
  <si>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</si>
  <si>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</si>
  <si>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</si>
  <si>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</si>
  <si>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</si>
  <si>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</si>
  <si>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</si>
  <si>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</si>
  <si>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</si>
  <si>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</si>
  <si>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</si>
  <si>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</si>
  <si>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</si>
  <si>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</si>
  <si>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</si>
  <si>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</si>
  <si>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</si>
  <si>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</si>
  <si>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</si>
  <si>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</si>
  <si>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</si>
  <si>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</si>
  <si>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</si>
  <si>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</si>
  <si>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</si>
  <si>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</si>
  <si>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</si>
  <si>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</si>
  <si>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</si>
  <si>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</si>
  <si>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</si>
  <si>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</si>
  <si>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</si>
  <si>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</si>
  <si>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</si>
  <si>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</si>
  <si>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</si>
  <si>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</si>
  <si>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</si>
  <si>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</si>
  <si>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</si>
  <si>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</si>
  <si>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</si>
  <si>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</si>
  <si>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</si>
  <si>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</si>
  <si>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</si>
  <si>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</si>
  <si>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</si>
  <si>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</si>
  <si>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</si>
  <si>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</si>
  <si>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</si>
  <si>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</si>
  <si>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</si>
  <si>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</si>
  <si>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</si>
  <si>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</si>
  <si>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</si>
  <si>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</si>
  <si>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</si>
  <si>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</si>
  <si>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</si>
  <si>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</si>
  <si>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</si>
  <si>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</si>
  <si>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</si>
  <si>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</si>
  <si>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</si>
  <si>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</si>
  <si>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</si>
  <si>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</si>
  <si>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</si>
  <si>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</si>
  <si>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</si>
  <si>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</si>
  <si>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</si>
  <si>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</si>
  <si>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</si>
  <si>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</si>
  <si>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</si>
  <si>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</si>
  <si>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</si>
  <si>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</si>
  <si>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</si>
  <si>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</si>
  <si>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</si>
  <si>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</si>
  <si>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</si>
  <si>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</si>
  <si>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</si>
  <si>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</si>
  <si>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</si>
  <si>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</si>
  <si>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</si>
  <si>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</si>
  <si>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</si>
  <si>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</si>
  <si>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</si>
  <si>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</si>
  <si>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</si>
  <si>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</si>
  <si>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</si>
  <si>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</si>
  <si>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</si>
  <si>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</si>
  <si>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</si>
  <si>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</si>
  <si>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</si>
  <si>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</si>
  <si>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</si>
  <si>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</si>
  <si>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</si>
  <si>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</si>
  <si>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</si>
  <si>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</si>
  <si>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</si>
  <si>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</si>
  <si>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</si>
  <si>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</si>
  <si>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</si>
  <si>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</si>
  <si>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</si>
  <si>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</si>
  <si>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</si>
  <si>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</si>
  <si>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</si>
  <si>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</si>
  <si>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</si>
  <si>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</si>
  <si>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</si>
  <si>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</si>
  <si>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</si>
  <si>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</si>
  <si>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</si>
  <si>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</si>
  <si>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</si>
  <si>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</si>
  <si>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</si>
  <si>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</si>
  <si>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</si>
  <si>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</si>
  <si>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</si>
  <si>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</si>
  <si>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</si>
  <si>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</si>
  <si>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</si>
  <si>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</si>
  <si>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</si>
  <si>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</si>
  <si>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</si>
  <si>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</si>
  <si>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</si>
  <si>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</si>
  <si>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</si>
  <si>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</si>
  <si>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</si>
  <si>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</si>
  <si>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</si>
  <si>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</si>
  <si>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</si>
  <si>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</si>
  <si>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</si>
  <si>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</si>
  <si>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</si>
  <si>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</si>
  <si>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</si>
  <si>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</si>
  <si>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</si>
  <si>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</si>
  <si>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</si>
  <si>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</si>
  <si>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</si>
  <si>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</si>
  <si>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</si>
  <si>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</si>
  <si>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</si>
  <si>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</si>
  <si>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</si>
  <si>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</si>
  <si>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</si>
  <si>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</si>
  <si>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</si>
  <si>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</si>
  <si>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</si>
  <si>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</si>
  <si>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</si>
  <si>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</si>
  <si>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</si>
  <si>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</si>
  <si>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</si>
  <si>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</si>
  <si>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</si>
  <si>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</si>
  <si>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</si>
  <si>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</si>
  <si>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</si>
  <si>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</si>
  <si>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</si>
  <si>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</si>
  <si>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</si>
  <si>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</si>
  <si>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</si>
  <si>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</si>
  <si>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</si>
  <si>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</si>
  <si>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</si>
  <si>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</si>
  <si>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</si>
  <si>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</si>
  <si>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</si>
  <si>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</si>
  <si>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</si>
  <si>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</si>
  <si>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</si>
  <si>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</si>
  <si>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</si>
  <si>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</si>
  <si>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</si>
  <si>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</si>
  <si>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</si>
  <si>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</si>
  <si>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</si>
  <si>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</si>
  <si>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</si>
  <si>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</si>
  <si>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</si>
  <si>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</si>
  <si>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</si>
  <si>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</si>
  <si>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</si>
  <si>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</si>
  <si>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</si>
  <si>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</si>
  <si>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</si>
  <si>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</si>
  <si>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</si>
  <si>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</si>
  <si>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</si>
  <si>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</si>
  <si>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</si>
  <si>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</si>
  <si>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</si>
  <si>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</si>
  <si>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</si>
  <si>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</si>
  <si>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</si>
  <si>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</si>
  <si>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</si>
  <si>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</si>
  <si>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</si>
  <si>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</si>
  <si>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</si>
  <si>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</si>
  <si>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</si>
  <si>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</si>
  <si>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</si>
  <si>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</si>
  <si>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</si>
  <si>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</si>
  <si>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</si>
  <si>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</si>
  <si>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</si>
  <si>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</si>
  <si>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</si>
  <si>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</si>
  <si>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</si>
  <si>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</si>
  <si>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</si>
  <si>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</si>
  <si>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</si>
  <si>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</si>
  <si>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</si>
  <si>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</si>
  <si>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</si>
  <si>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</si>
  <si>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</si>
  <si>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</si>
  <si>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</si>
  <si>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</si>
  <si>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</si>
  <si>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</si>
  <si>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</si>
  <si>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</si>
  <si>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</si>
  <si>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</si>
  <si>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</si>
  <si>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</si>
  <si>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</si>
  <si>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</si>
  <si>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</si>
  <si>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</si>
  <si>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</si>
  <si>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</si>
  <si>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</si>
  <si>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</si>
  <si>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</si>
  <si>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</si>
  <si>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</si>
  <si>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</si>
  <si>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</si>
  <si>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</si>
  <si>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</si>
  <si>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</si>
  <si>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</si>
  <si>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</si>
  <si>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</si>
  <si>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</si>
  <si>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</si>
  <si>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</si>
  <si>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</si>
  <si>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</si>
  <si>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</si>
  <si>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</si>
  <si>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</si>
  <si>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</si>
  <si>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</si>
  <si>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</si>
  <si>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</si>
  <si>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</si>
  <si>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</si>
  <si>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</si>
  <si>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</si>
  <si>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</si>
  <si>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</si>
  <si>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</si>
  <si>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</si>
  <si>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</si>
  <si>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</si>
  <si>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</si>
  <si>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</si>
  <si>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</si>
  <si>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</si>
  <si>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</si>
  <si>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</si>
  <si>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</si>
  <si>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</si>
  <si>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</si>
  <si>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</si>
  <si>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</si>
  <si>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</si>
  <si>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</si>
  <si>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</si>
  <si>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</si>
  <si>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</si>
  <si>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</si>
  <si>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</si>
  <si>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</si>
  <si>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</si>
  <si>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</si>
  <si>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</si>
  <si>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</si>
  <si>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</si>
  <si>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</si>
  <si>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</si>
  <si>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</si>
  <si>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</si>
  <si>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</si>
  <si>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</si>
  <si>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</si>
  <si>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</si>
  <si>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</si>
  <si>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</si>
  <si>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</si>
  <si>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</si>
  <si>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</si>
  <si>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</si>
  <si>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</si>
  <si>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</si>
  <si>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</si>
  <si>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</si>
  <si>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</si>
  <si>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</si>
  <si>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</si>
  <si>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</si>
  <si>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</si>
  <si>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</si>
  <si>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</si>
  <si>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</si>
  <si>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</si>
  <si>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</si>
  <si>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</si>
  <si>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</si>
  <si>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</si>
  <si>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</si>
  <si>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</si>
  <si>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</si>
  <si>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</si>
  <si>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</si>
  <si>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</si>
  <si>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</si>
  <si>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</si>
  <si>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</si>
  <si>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</si>
  <si>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</si>
  <si>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</si>
  <si>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</si>
  <si>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</si>
  <si>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</si>
  <si>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</si>
  <si>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</si>
  <si>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</si>
  <si>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</si>
  <si>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</si>
  <si>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</si>
  <si>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</si>
  <si>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</si>
  <si>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</si>
  <si>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</si>
  <si>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</si>
  <si>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</si>
  <si>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</si>
  <si>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</si>
  <si>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</si>
  <si>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</si>
  <si>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</si>
  <si>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</si>
  <si>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</si>
  <si>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</si>
  <si>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</si>
  <si>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</si>
  <si>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</si>
  <si>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</si>
  <si>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</si>
  <si>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</si>
  <si>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</si>
  <si>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</si>
  <si>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</si>
  <si>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</si>
  <si>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</si>
  <si>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</si>
  <si>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</si>
  <si>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</si>
  <si>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</si>
  <si>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</si>
  <si>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</si>
  <si>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</si>
  <si>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</si>
  <si>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</si>
  <si>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</si>
  <si>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</si>
  <si>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</si>
  <si>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</si>
  <si>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</si>
  <si>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</si>
  <si>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</si>
  <si>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</si>
  <si>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</si>
  <si>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</si>
  <si>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</si>
  <si>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</si>
  <si>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</si>
  <si>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</si>
  <si>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</si>
  <si>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</si>
  <si>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</si>
  <si>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</si>
  <si>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</si>
  <si>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</si>
  <si>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</si>
  <si>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</si>
  <si>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</si>
  <si>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</si>
  <si>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</si>
  <si>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</si>
  <si>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</si>
  <si>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</si>
  <si>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</si>
  <si>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</si>
  <si>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</si>
  <si>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</si>
  <si>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</si>
  <si>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</si>
  <si>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</si>
  <si>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</si>
  <si>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</si>
  <si>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</si>
  <si>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</si>
  <si>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</si>
  <si>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</si>
  <si>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</si>
  <si>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</si>
  <si>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</si>
  <si>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</si>
  <si>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</si>
  <si>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</si>
  <si>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</si>
  <si>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</si>
  <si>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</si>
  <si>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</si>
  <si>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</si>
  <si>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</si>
  <si>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</si>
  <si>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</si>
  <si>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</si>
  <si>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</si>
  <si>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</si>
  <si>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</si>
  <si>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</si>
  <si>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</si>
  <si>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</si>
  <si>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</si>
  <si>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</si>
  <si>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</si>
  <si>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</si>
  <si>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</si>
  <si>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</si>
  <si>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</si>
  <si>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</si>
  <si>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</si>
  <si>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</si>
  <si>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</si>
  <si>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</si>
  <si>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</si>
  <si>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</si>
  <si>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</si>
  <si>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</si>
  <si>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</si>
  <si>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</si>
  <si>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</si>
  <si>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</si>
  <si>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</si>
  <si>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</si>
  <si>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</si>
  <si>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</si>
  <si>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</si>
  <si>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</si>
  <si>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</si>
  <si>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</si>
  <si>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</si>
  <si>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</si>
  <si>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</si>
  <si>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</si>
  <si>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</si>
  <si>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</si>
  <si>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</si>
  <si>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</si>
  <si>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</si>
  <si>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</si>
  <si>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</si>
  <si>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</si>
  <si>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</si>
  <si>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</si>
  <si>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</si>
  <si>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</si>
  <si>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</si>
  <si>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</si>
  <si>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</si>
  <si>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</si>
  <si>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</si>
  <si>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</si>
  <si>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</si>
  <si>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</si>
  <si>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</si>
  <si>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</si>
  <si>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</si>
  <si>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</si>
  <si>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</si>
  <si>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</si>
  <si>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</si>
  <si>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</si>
  <si>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</si>
  <si>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</si>
  <si>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</si>
  <si>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</si>
  <si>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</si>
  <si>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</si>
  <si>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</si>
  <si>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</si>
  <si>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</si>
  <si>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</si>
  <si>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</si>
  <si>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</si>
  <si>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</si>
  <si>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</si>
  <si>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</si>
  <si>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</si>
  <si>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</si>
  <si>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</si>
  <si>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</si>
  <si>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</si>
  <si>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</si>
  <si>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</si>
  <si>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</si>
  <si>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</si>
  <si>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</si>
  <si>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</si>
  <si>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</si>
  <si>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</si>
  <si>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</si>
  <si>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</si>
  <si>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</si>
  <si>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</si>
  <si>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</si>
  <si>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</si>
  <si>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</si>
  <si>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</si>
  <si>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</si>
  <si>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</si>
  <si>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</si>
  <si>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</si>
  <si>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</si>
  <si>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</si>
  <si>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</si>
  <si>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</si>
  <si>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</si>
  <si>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</si>
  <si>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</si>
  <si>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</si>
  <si>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</si>
  <si>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</si>
  <si>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</si>
  <si>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</si>
  <si>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</si>
  <si>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</si>
  <si>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</si>
  <si>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</si>
  <si>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</si>
  <si>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</si>
  <si>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</si>
  <si>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</si>
  <si>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</si>
  <si>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</si>
  <si>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</si>
  <si>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</si>
  <si>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</si>
  <si>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</si>
  <si>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</si>
  <si>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</si>
  <si>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</si>
  <si>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</si>
  <si>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</si>
  <si>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</si>
  <si>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</si>
  <si>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</si>
  <si>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</si>
  <si>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</si>
  <si>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</si>
  <si>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</si>
  <si>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</si>
  <si>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</si>
  <si>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</si>
  <si>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</si>
  <si>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</si>
  <si>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</si>
  <si>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</si>
  <si>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</si>
  <si>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</si>
  <si>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</si>
  <si>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</si>
  <si>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</si>
  <si>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</si>
  <si>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</si>
  <si>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</si>
  <si>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</si>
  <si>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</si>
  <si>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</si>
  <si>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</si>
  <si>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</si>
  <si>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</si>
  <si>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</si>
  <si>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</si>
  <si>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</si>
  <si>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</si>
  <si>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</si>
  <si>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</si>
  <si>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</si>
  <si>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</si>
  <si>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</si>
  <si>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</si>
  <si>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</si>
  <si>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</si>
  <si>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</si>
  <si>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</si>
  <si>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</si>
  <si>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</si>
  <si>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</si>
  <si>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</si>
  <si>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</si>
  <si>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</si>
  <si>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</si>
  <si>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</si>
  <si>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</si>
  <si>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</si>
  <si>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</si>
  <si>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</si>
  <si>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</si>
  <si>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</si>
  <si>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</si>
  <si>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</si>
  <si>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</si>
  <si>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</si>
  <si>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</si>
  <si>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</si>
  <si>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</si>
  <si>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</si>
  <si>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</si>
  <si>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</si>
  <si>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</si>
  <si>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</si>
  <si>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</si>
  <si>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</si>
  <si>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</si>
  <si>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</si>
  <si>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</si>
  <si>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</si>
  <si>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</si>
  <si>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</si>
  <si>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</si>
  <si>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</si>
  <si>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</si>
  <si>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</si>
  <si>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</si>
  <si>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</si>
  <si>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</si>
  <si>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</si>
  <si>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</si>
  <si>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</si>
  <si>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</si>
  <si>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</si>
  <si>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</si>
  <si>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</si>
  <si>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</si>
  <si>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</si>
  <si>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</si>
  <si>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</si>
  <si>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</si>
  <si>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</si>
  <si>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</si>
  <si>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</si>
  <si>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</si>
  <si>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</si>
  <si>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</si>
  <si>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</si>
  <si>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</si>
  <si>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</si>
  <si>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</si>
  <si>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</si>
  <si>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</si>
  <si>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</si>
  <si>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</si>
  <si>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</si>
  <si>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</si>
  <si>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</si>
  <si>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</si>
  <si>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</si>
  <si>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</si>
  <si>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</si>
  <si>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</si>
  <si>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</si>
  <si>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</si>
  <si>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</si>
  <si>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</si>
  <si>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</si>
  <si>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</si>
  <si>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</si>
  <si>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</si>
  <si>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</si>
  <si>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</si>
  <si>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</si>
  <si>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</si>
  <si>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</si>
  <si>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</si>
  <si>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</si>
  <si>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</si>
  <si>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</si>
  <si>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</si>
  <si>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</si>
  <si>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</si>
  <si>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</si>
  <si>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</si>
  <si>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</si>
  <si>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</si>
  <si>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</si>
  <si>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</si>
  <si>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</si>
  <si>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</si>
  <si>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</si>
  <si>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</si>
  <si>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</si>
  <si>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</si>
  <si>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</si>
  <si>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</si>
  <si>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</si>
  <si>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</si>
  <si>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</si>
  <si>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</si>
  <si>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</si>
  <si>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</si>
  <si>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</si>
  <si>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</si>
  <si>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</si>
  <si>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</si>
  <si>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</si>
  <si>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</si>
  <si>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</si>
  <si>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</si>
  <si>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</si>
  <si>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</si>
  <si>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</si>
  <si>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</si>
  <si>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</si>
  <si>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</si>
  <si>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</si>
  <si>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</si>
  <si>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</si>
  <si>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</si>
  <si>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</si>
  <si>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</si>
  <si>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</si>
  <si>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</si>
  <si>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</si>
  <si>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</si>
  <si>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</si>
  <si>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</si>
  <si>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</si>
  <si>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</si>
  <si>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</si>
  <si>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</si>
  <si>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</si>
  <si>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</si>
  <si>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</si>
  <si>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</si>
  <si>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</si>
  <si>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</si>
  <si>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</si>
  <si>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</si>
  <si>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</si>
  <si>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</si>
  <si>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</si>
  <si>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</si>
  <si>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</si>
  <si>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</si>
  <si>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</si>
  <si>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</si>
  <si>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</si>
  <si>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</si>
  <si>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</si>
  <si>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</si>
  <si>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</si>
  <si>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</si>
  <si>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</si>
  <si>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</si>
  <si>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</si>
  <si>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</si>
  <si>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</si>
  <si>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</si>
  <si>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</si>
  <si>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</si>
  <si>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</si>
  <si>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</si>
  <si>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</si>
  <si>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</si>
  <si>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</si>
  <si>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</si>
  <si>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</si>
  <si>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</si>
  <si>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</si>
  <si>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</si>
  <si>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</si>
  <si>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</si>
  <si>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</si>
  <si>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</si>
  <si>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</si>
  <si>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</si>
  <si>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</si>
  <si>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</si>
  <si>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</si>
  <si>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</si>
  <si>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</si>
  <si>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</si>
  <si>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</si>
  <si>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</si>
  <si>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</si>
  <si>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</si>
  <si>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</si>
  <si>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</si>
  <si>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</si>
  <si>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</si>
  <si>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</si>
  <si>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</si>
  <si>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</si>
  <si>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</si>
  <si>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</si>
  <si>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</si>
  <si>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</si>
  <si>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</si>
  <si>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</si>
  <si>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</si>
  <si>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</si>
  <si>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</si>
  <si>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</si>
  <si>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</si>
  <si>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</si>
  <si>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</si>
  <si>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</si>
  <si>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</si>
  <si>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</si>
  <si>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</si>
  <si>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</si>
  <si>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</si>
  <si>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</si>
  <si>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</si>
  <si>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</si>
  <si>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</si>
  <si>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</si>
  <si>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</si>
  <si>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</si>
  <si>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</si>
  <si>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</si>
  <si>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</si>
  <si>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</si>
  <si>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</si>
  <si>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</si>
  <si>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</si>
  <si>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</si>
  <si>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</si>
  <si>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</si>
  <si>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</si>
  <si>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</si>
  <si>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</si>
  <si>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</si>
  <si>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</si>
  <si>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</si>
  <si>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</si>
  <si>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</si>
  <si>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</si>
  <si>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</si>
  <si>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</si>
  <si>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</si>
  <si>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</si>
  <si>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</si>
  <si>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</si>
  <si>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</si>
  <si>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</si>
  <si>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</si>
  <si>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</si>
  <si>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</si>
  <si>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</si>
  <si>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</si>
  <si>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</si>
  <si>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</si>
  <si>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</si>
  <si>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</si>
  <si>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</si>
  <si>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</si>
  <si>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</si>
  <si>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</si>
  <si>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</si>
  <si>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</si>
  <si>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</si>
  <si>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</si>
  <si>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</si>
  <si>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</si>
  <si>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</si>
  <si>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</si>
  <si>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</si>
  <si>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</si>
  <si>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</si>
  <si>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</si>
  <si>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</si>
  <si>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</si>
  <si>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</si>
  <si>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</si>
  <si>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</si>
  <si>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</si>
  <si>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</si>
  <si>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</si>
  <si>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</si>
  <si>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</si>
  <si>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</si>
  <si>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</si>
  <si>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</si>
  <si>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</si>
  <si>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</si>
  <si>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</si>
  <si>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</si>
  <si>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</si>
  <si>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</si>
  <si>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</si>
  <si>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</si>
  <si>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</si>
  <si>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</si>
  <si>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</si>
  <si>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</si>
  <si>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</si>
  <si>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</si>
  <si>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</si>
  <si>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</si>
  <si>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</si>
  <si>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</si>
  <si>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</si>
  <si>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</si>
  <si>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</si>
  <si>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</si>
  <si>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</si>
  <si>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</si>
  <si>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</si>
  <si>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</si>
  <si>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</si>
  <si>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</si>
  <si>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</si>
  <si>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</si>
  <si>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</si>
  <si>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</si>
  <si>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</si>
  <si>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</si>
  <si>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</si>
  <si>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</si>
  <si>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</si>
  <si>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</si>
  <si>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</si>
  <si>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</si>
  <si>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</si>
  <si>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</si>
  <si>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</si>
  <si>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</si>
  <si>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</si>
  <si>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</si>
  <si>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</si>
  <si>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</si>
  <si>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</si>
  <si>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</si>
  <si>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</si>
  <si>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</si>
  <si>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</si>
  <si>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</si>
  <si>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</si>
  <si>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</si>
  <si>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</si>
  <si>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</si>
  <si>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</si>
  <si>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</si>
  <si>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</si>
  <si>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</si>
  <si>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</si>
  <si>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</si>
  <si>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</si>
  <si>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</si>
  <si>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</si>
  <si>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</si>
  <si>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</si>
  <si>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</si>
  <si>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</si>
  <si>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</si>
  <si>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</si>
  <si>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</si>
  <si>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</si>
  <si>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</si>
  <si>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</si>
  <si>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</si>
  <si>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</si>
  <si>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</si>
  <si>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</si>
  <si>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</si>
  <si>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</si>
  <si>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</si>
  <si>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</si>
  <si>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</si>
  <si>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</si>
  <si>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</si>
  <si>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</si>
  <si>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</si>
  <si>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</si>
  <si>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</si>
  <si>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</si>
  <si>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</si>
  <si>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</si>
  <si>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</si>
  <si>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</si>
  <si>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</si>
  <si>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</si>
  <si>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</si>
  <si>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</si>
  <si>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</si>
  <si>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</si>
  <si>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</si>
  <si>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</si>
  <si>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</si>
  <si>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</si>
  <si>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</si>
  <si>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</si>
  <si>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</si>
  <si>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</si>
  <si>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</si>
  <si>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</si>
  <si>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</si>
  <si>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</si>
  <si>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</si>
  <si>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</si>
  <si>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</si>
  <si>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</si>
  <si>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</si>
  <si>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</si>
  <si>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</si>
  <si>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</si>
  <si>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</si>
  <si>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</si>
  <si>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</si>
  <si>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</si>
  <si>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</si>
  <si>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</si>
  <si>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</si>
  <si>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</si>
  <si>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</si>
  <si>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</si>
  <si>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</si>
  <si>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</si>
  <si>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</si>
  <si>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</si>
  <si>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</si>
  <si>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</si>
  <si>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</si>
  <si>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</si>
  <si>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</si>
  <si>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</si>
  <si>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</si>
  <si>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</si>
  <si>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</si>
  <si>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</si>
  <si>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</si>
  <si>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</si>
  <si>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</si>
  <si>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</si>
  <si>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</si>
  <si>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</si>
  <si>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</si>
  <si>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</si>
  <si>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</si>
  <si>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</si>
  <si>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</si>
  <si>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</si>
  <si>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</si>
  <si>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</si>
  <si>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</si>
  <si>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</si>
  <si>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</si>
  <si>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</si>
  <si>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</si>
  <si>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</si>
  <si>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</si>
  <si>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</si>
  <si>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</si>
  <si>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</si>
  <si>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</si>
  <si>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</si>
  <si>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</si>
  <si>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</si>
  <si>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</si>
  <si>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</si>
  <si>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</si>
  <si>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</si>
  <si>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</si>
  <si>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</si>
  <si>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</si>
  <si>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</si>
  <si>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</si>
  <si>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</si>
  <si>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</si>
  <si>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</si>
  <si>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</si>
  <si>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</si>
  <si>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</si>
  <si>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</si>
  <si>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</si>
  <si>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</si>
  <si>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</si>
  <si>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</si>
  <si>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</si>
  <si>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</si>
  <si>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</si>
  <si>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</si>
  <si>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</si>
  <si>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</si>
  <si>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</si>
  <si>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</si>
  <si>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</si>
  <si>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</si>
  <si>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</si>
  <si>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</si>
  <si>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</si>
  <si>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</si>
  <si>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</si>
  <si>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</si>
  <si>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</si>
  <si>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</si>
  <si>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</si>
  <si>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</si>
  <si>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</si>
  <si>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</si>
  <si>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</si>
  <si>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</si>
  <si>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</si>
  <si>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</si>
  <si>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</si>
  <si>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</si>
  <si>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</si>
  <si>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</si>
  <si>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</si>
  <si>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</si>
  <si>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</si>
  <si>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</si>
  <si>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</si>
  <si>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</si>
  <si>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</si>
  <si>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</si>
  <si>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</si>
  <si>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</si>
  <si>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</si>
  <si>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</si>
  <si>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</si>
  <si>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</si>
  <si>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</si>
  <si>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</si>
  <si>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</si>
  <si>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</si>
  <si>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</si>
  <si>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</si>
  <si>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</si>
  <si>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</si>
  <si>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</si>
  <si>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</si>
  <si>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</si>
  <si>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</si>
  <si>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</si>
  <si>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</si>
  <si>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</si>
  <si>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</si>
  <si>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</si>
  <si>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</si>
  <si>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</si>
  <si>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</si>
  <si>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</si>
  <si>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</si>
  <si>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</si>
  <si>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</si>
  <si>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</si>
  <si>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</si>
  <si>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</si>
  <si>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</si>
  <si>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</si>
  <si>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</si>
  <si>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</si>
  <si>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</si>
  <si>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</si>
  <si>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</si>
  <si>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</si>
  <si>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</si>
  <si>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</si>
  <si>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</si>
  <si>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</si>
  <si>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</si>
  <si>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</si>
  <si>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</si>
  <si>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</si>
  <si>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</si>
  <si>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</si>
  <si>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</si>
  <si>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</si>
  <si>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</si>
  <si>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</si>
  <si>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</si>
  <si>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</si>
  <si>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</si>
  <si>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</si>
  <si>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</si>
  <si>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</si>
  <si>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</si>
  <si>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</si>
  <si>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</si>
  <si>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</si>
  <si>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</si>
  <si>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</si>
  <si>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</si>
  <si>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</si>
  <si>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</si>
  <si>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</si>
  <si>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</si>
  <si>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</si>
  <si>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</si>
  <si>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</si>
  <si>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</si>
  <si>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</si>
  <si>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</si>
  <si>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</si>
  <si>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</si>
  <si>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</si>
  <si>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</si>
  <si>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</si>
  <si>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</si>
  <si>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</si>
  <si>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</si>
  <si>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</si>
  <si>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</si>
  <si>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</si>
  <si>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</si>
  <si>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</si>
  <si>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</si>
  <si>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</si>
  <si>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</si>
  <si>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</si>
  <si>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</si>
  <si>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</si>
  <si>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</si>
  <si>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</si>
  <si>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</si>
  <si>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</si>
  <si>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</si>
  <si>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</si>
  <si>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</si>
  <si>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</si>
  <si>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</si>
  <si>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</si>
  <si>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</si>
  <si>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</si>
  <si>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</si>
  <si>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</si>
  <si>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</si>
  <si>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</si>
  <si>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</si>
  <si>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</si>
  <si>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</si>
  <si>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</si>
  <si>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</si>
  <si>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</si>
  <si>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</si>
  <si>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</si>
  <si>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</si>
  <si>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</si>
  <si>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</si>
  <si>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</si>
  <si>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</si>
  <si>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</si>
  <si>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</si>
  <si>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</si>
  <si>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</si>
  <si>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</si>
  <si>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</si>
  <si>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</si>
  <si>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</si>
  <si>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</si>
  <si>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</si>
  <si>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</si>
  <si>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</si>
  <si>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</si>
  <si>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</si>
  <si>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</si>
  <si>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</si>
  <si>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</si>
  <si>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</si>
  <si>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</si>
  <si>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</si>
  <si>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</si>
  <si>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</si>
  <si>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</si>
  <si>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</si>
  <si>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</si>
  <si>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</si>
  <si>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</si>
  <si>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</si>
  <si>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</si>
  <si>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</si>
  <si>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</si>
  <si>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</si>
  <si>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</si>
  <si>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</si>
  <si>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</si>
  <si>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</si>
  <si>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</si>
  <si>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</si>
  <si>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</si>
  <si>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</si>
  <si>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</si>
  <si>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</si>
  <si>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</si>
  <si>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</si>
  <si>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</si>
  <si>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</si>
  <si>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</si>
  <si>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</si>
  <si>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</si>
  <si>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</si>
  <si>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</si>
  <si>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</si>
  <si>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</si>
  <si>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</si>
  <si>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</si>
  <si>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</si>
  <si>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</si>
  <si>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</si>
  <si>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</si>
  <si>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</si>
  <si>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</si>
  <si>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</si>
  <si>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</si>
  <si>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</si>
  <si>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</si>
  <si>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</si>
  <si>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</si>
  <si>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</si>
  <si>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</si>
  <si>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</si>
  <si>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</si>
  <si>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</si>
  <si>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</si>
  <si>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</si>
  <si>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</si>
  <si>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</si>
  <si>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</si>
  <si>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</si>
  <si>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</si>
  <si>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</si>
  <si>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</si>
  <si>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</si>
  <si>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</si>
  <si>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</si>
  <si>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</si>
  <si>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</si>
  <si>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</si>
  <si>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</si>
  <si>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</si>
  <si>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</si>
  <si>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</si>
  <si>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</si>
  <si>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</si>
  <si>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</si>
  <si>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</si>
  <si>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</si>
  <si>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</si>
  <si>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</si>
  <si>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</si>
  <si>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</si>
  <si>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</si>
  <si>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</si>
  <si>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</si>
  <si>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</si>
  <si>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</si>
  <si>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</si>
  <si>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</si>
  <si>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</si>
  <si>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</si>
  <si>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</si>
  <si>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</si>
  <si>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</si>
  <si>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</si>
  <si>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</si>
  <si>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</si>
  <si>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</si>
  <si>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</si>
  <si>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</si>
  <si>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</si>
  <si>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</si>
  <si>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</si>
  <si>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</si>
  <si>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</si>
  <si>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</si>
  <si>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</si>
  <si>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</si>
  <si>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</si>
  <si>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</si>
  <si>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</si>
  <si>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</si>
  <si>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</si>
  <si>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</si>
  <si>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</si>
  <si>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</si>
  <si>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</si>
  <si>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</si>
  <si>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</si>
  <si>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</si>
  <si>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</si>
  <si>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</si>
  <si>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</si>
  <si>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</si>
  <si>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</si>
  <si>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</si>
  <si>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</si>
  <si>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</si>
  <si>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</si>
  <si>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</si>
  <si>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</si>
  <si>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</si>
  <si>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</si>
  <si>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</si>
  <si>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</si>
  <si>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</si>
  <si>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</si>
  <si>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</si>
  <si>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</si>
  <si>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</si>
  <si>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</si>
  <si>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</si>
  <si>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</si>
  <si>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</si>
  <si>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</si>
  <si>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</si>
  <si>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</si>
  <si>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</si>
  <si>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</si>
  <si>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</si>
  <si>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</si>
  <si>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</si>
  <si>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</si>
  <si>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</si>
  <si>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</si>
  <si>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</si>
  <si>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</si>
  <si>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</si>
  <si>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</si>
  <si>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</si>
  <si>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</si>
  <si>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</si>
  <si>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</si>
  <si>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</si>
  <si>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</si>
  <si>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</si>
  <si>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</si>
  <si>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</si>
  <si>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</si>
  <si>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</si>
  <si>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</si>
  <si>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</si>
  <si>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</si>
  <si>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</si>
  <si>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</si>
  <si>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</si>
  <si>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</si>
  <si>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</si>
  <si>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</si>
  <si>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</si>
  <si>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</si>
  <si>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</si>
  <si>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</si>
  <si>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</si>
  <si>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</si>
  <si>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</si>
  <si>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</si>
  <si>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</si>
  <si>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</si>
  <si>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</si>
  <si>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</si>
  <si>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</si>
  <si>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</si>
  <si>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</si>
  <si>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</si>
  <si>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</si>
  <si>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</si>
  <si>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</si>
  <si>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</si>
  <si>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</si>
  <si>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</si>
  <si>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</si>
  <si>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</si>
  <si>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</si>
  <si>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</si>
  <si>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</si>
  <si>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</si>
  <si>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</si>
  <si>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</si>
  <si>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</si>
  <si>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</si>
  <si>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</si>
  <si>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</si>
  <si>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</si>
  <si>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</si>
  <si>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</si>
  <si>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</si>
  <si>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</si>
  <si>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</si>
  <si>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</si>
  <si>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</si>
  <si>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</si>
  <si>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</si>
  <si>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</si>
  <si>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</si>
  <si>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</si>
  <si>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</si>
  <si>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</si>
  <si>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</si>
  <si>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</si>
  <si>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</si>
  <si>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</si>
  <si>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</si>
  <si>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</si>
  <si>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</si>
  <si>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</si>
  <si>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</si>
  <si>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</si>
  <si>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</si>
  <si>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</si>
  <si>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</si>
  <si>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</si>
  <si>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</si>
  <si>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</si>
  <si>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</si>
  <si>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</si>
  <si>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</si>
  <si>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</si>
  <si>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</si>
  <si>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</si>
  <si>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</si>
  <si>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</si>
  <si>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</si>
  <si>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</si>
  <si>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</si>
  <si>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</si>
  <si>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</si>
  <si>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</si>
  <si>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</si>
  <si>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</si>
  <si>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</si>
  <si>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</si>
  <si>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</si>
  <si>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</si>
  <si>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</si>
  <si>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</si>
  <si>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</si>
  <si>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</si>
  <si>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</si>
  <si>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</si>
  <si>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</si>
  <si>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</si>
  <si>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</si>
  <si>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</si>
  <si>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</si>
  <si>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</si>
  <si>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</si>
  <si>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</si>
  <si>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</si>
  <si>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</si>
  <si>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</si>
  <si>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</si>
  <si>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</si>
  <si>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</si>
  <si>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</si>
  <si>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</si>
  <si>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</si>
  <si>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</si>
  <si>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</si>
  <si>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</si>
  <si>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</si>
  <si>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</si>
  <si>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</si>
  <si>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</si>
  <si>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</si>
  <si>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</si>
  <si>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</si>
  <si>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</si>
  <si>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</si>
  <si>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</si>
  <si>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</si>
  <si>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</si>
  <si>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</si>
  <si>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</si>
  <si>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</si>
  <si>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</si>
  <si>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</si>
  <si>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</si>
  <si>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</si>
  <si>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</si>
  <si>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</si>
  <si>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</si>
  <si>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</si>
  <si>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</si>
  <si>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</si>
  <si>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</si>
  <si>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</si>
  <si>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</si>
  <si>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</si>
  <si>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</si>
  <si>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</si>
  <si>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</si>
  <si>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</si>
  <si>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</si>
  <si>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</si>
  <si>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</si>
  <si>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</si>
  <si>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</si>
  <si>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</si>
  <si>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</si>
  <si>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</si>
  <si>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</si>
  <si>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</si>
  <si>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</si>
  <si>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</si>
  <si>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</si>
  <si>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</si>
  <si>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</si>
  <si>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</si>
  <si>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</si>
  <si>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</si>
  <si>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</si>
  <si>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</si>
  <si>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</si>
  <si>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</si>
  <si>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</si>
  <si>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</si>
  <si>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</si>
  <si>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</si>
  <si>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</si>
  <si>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</si>
  <si>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</si>
  <si>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</si>
  <si>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</si>
  <si>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</si>
  <si>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</si>
  <si>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</si>
  <si>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</si>
  <si>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</si>
  <si>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</si>
  <si>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</si>
  <si>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</si>
  <si>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</si>
  <si>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</si>
  <si>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</si>
  <si>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</si>
  <si>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</si>
  <si>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</si>
  <si>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</si>
  <si>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</si>
  <si>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</si>
  <si>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</si>
  <si>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</si>
  <si>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</si>
  <si>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</si>
  <si>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</si>
  <si>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</si>
  <si>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</si>
  <si>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</si>
  <si>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</si>
  <si>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</si>
  <si>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</si>
  <si>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Eubank WO#CH5038820-00434.01</t>
  </si>
  <si>
    <t>4109 Eubank Blvd</t>
  </si>
  <si>
    <t>Albuquerque, NM</t>
  </si>
  <si>
    <t>Key Box#8820 North mech area</t>
  </si>
  <si>
    <t>Gate key #1224</t>
  </si>
  <si>
    <t>Member Closet</t>
  </si>
  <si>
    <t>SKSWM</t>
  </si>
  <si>
    <t>TAKE DOWN MINIBLIND</t>
  </si>
  <si>
    <t>South hallway</t>
  </si>
  <si>
    <t>XX</t>
  </si>
  <si>
    <t>DJ 4-15-2025</t>
  </si>
  <si>
    <t>Doyle</t>
  </si>
  <si>
    <t>1% sales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</si>
</sst>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3.8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3.8">
      <c r="A11" s="284"/>
      <c r="B11" s="286"/>
      <c r="C11" s="286"/>
      <c r="D11" s="286"/>
      <c r="E11" s="268" t="s">
        <v>2527</v>
      </c>
      <c r="F11" s="286"/>
      <c r="G11" s="287"/>
      <c r="H11" s="286"/>
      <c r="I11" s="286"/>
      <c r="J11" s="286"/>
    </row>
    <row r="12" spans="1:11" ht="13.65" customHeight="1">
      <c r="A12" s="288" t="s">
        <v>97</v>
      </c>
      <c r="B12" s="300" t="str">
        <f>Worksheet!D3</f>
        <v>JLL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65" customHeight="1">
      <c r="A14" s="266"/>
      <c r="B14" s="301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15" customHeight="1">
      <c r="A22" s="290" t="s">
        <v>2525</v>
      </c>
      <c r="B22" s="291" t="str">
        <f>Worksheet!W4</f>
        <v>Eubank WO#CH5038820-00434.01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 ht="13.2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 ht="13.2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 ht="13.2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 ht="13.2">
      <c r="A38" s="269"/>
      <c r="B38" s="272" t="s">
        <v>2540</v>
      </c>
      <c r="C38" s="415" t="s">
        <v>2534</v>
      </c>
      <c r="D38" s="415"/>
      <c r="E38" s="415"/>
      <c r="F38" s="415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1270</v>
      </c>
      <c r="E41" s="270"/>
      <c r="F41" s="294" t="s">
        <v>2541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">
      <c r="A43" s="273"/>
      <c r="B43" s="273"/>
      <c r="C43" s="273"/>
      <c r="D43" s="278">
        <f>SUM(D41:D42)</f>
        <v>1270</v>
      </c>
      <c r="E43" s="270"/>
      <c r="F43" s="297" t="s">
        <v>2547</v>
      </c>
      <c r="H43" s="281"/>
      <c r="I43" s="298"/>
      <c r="J43" s="283"/>
      <c r="K43" s="2"/>
    </row>
    <row r="44" spans="1:11" ht="15">
      <c r="A44" s="302" t="s">
        <v>2549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 ht="13.2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 ht="13.2">
      <c r="A46" s="270"/>
      <c r="B46" s="280" t="s">
        <v>2542</v>
      </c>
      <c r="C46" s="270"/>
      <c r="D46" s="270"/>
      <c r="E46" s="270"/>
      <c r="F46" s="270"/>
      <c r="G46" s="270"/>
      <c r="H46" s="270"/>
      <c r="I46" s="274"/>
      <c r="J46" s="283"/>
    </row>
    <row r="47" spans="1:11" ht="13.2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3"/>
    </row>
    <row r="48" spans="1:11" ht="13.2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3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 ht="13.2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 ht="13.2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 ht="13.2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 ht="13.2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3"/>
    </row>
    <row r="57" spans="1:10" ht="13.2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2544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 ht="13.2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 ht="13.2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 ht="13.2">
      <c r="B110" s="270" t="s">
        <v>2534</v>
      </c>
    </row>
    <row r="111" spans="2:2" ht="13.2">
      <c r="B111" s="270" t="s">
        <v>2535</v>
      </c>
    </row>
    <row r="112" spans="2:2" ht="13.2">
      <c r="B112" s="270" t="s">
        <v>2536</v>
      </c>
    </row>
    <row r="113" spans="2:2" ht="13.2">
      <c r="B113" s="270" t="s">
        <v>2537</v>
      </c>
    </row>
    <row r="114" spans="2:2" ht="13.2">
      <c r="B114" s="270" t="s">
        <v>2538</v>
      </c>
    </row>
    <row r="115" spans="2:2" ht="13.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'Worksheet 2'!AR1</f>
        <v>33610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'Worksheet 2'!W4</f>
        <v>Eubank WO#CH5038820-00434.01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'Worksheet 2'!Z32</f>
        <v>0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Eubank WO#CH5038820-00434.01</v>
      </c>
      <c r="X4" s="453"/>
      <c r="Y4" s="207" t="s">
        <v>2297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'Worksheet 2'!W5</f>
        <v>4109 Eubank Blvd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3">
        <f>'Worksheet 2'!AR1</f>
        <v>33610</v>
      </c>
      <c r="R6" s="464"/>
      <c r="S6" s="57"/>
      <c r="T6" s="171"/>
      <c r="U6" s="75"/>
      <c r="V6" s="66"/>
      <c r="W6" s="440" t="str">
        <f>'Worksheet 2'!W6</f>
        <v>Albuquerque, NM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65"/>
      <c r="R7" s="466"/>
      <c r="S7" s="57"/>
      <c r="T7" s="57"/>
      <c r="U7" s="75"/>
      <c r="V7" s="66" t="s">
        <v>108</v>
      </c>
      <c r="W7" s="338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'Worksheet 2'!AR1</f>
        <v>33610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Eubank WO#CH5038820-00434.01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AB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19.10937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4">
        <v>33610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3" t="s">
        <v>2609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29" t="s">
        <v>2532</v>
      </c>
      <c r="Q4" s="429"/>
      <c r="R4" s="428"/>
      <c r="S4" s="428"/>
      <c r="T4" s="428"/>
      <c r="U4" s="171"/>
      <c r="V4" s="69" t="s">
        <v>4</v>
      </c>
      <c r="W4" s="389" t="s">
        <v>2610</v>
      </c>
      <c r="X4" s="255"/>
      <c r="Y4" s="207" t="s">
        <v>2297</v>
      </c>
      <c r="Z4" s="211">
        <v>1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Eubank WO#CH5038820-00434.01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4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7"/>
      <c r="Q5" s="57"/>
      <c r="R5" s="57"/>
      <c r="T5" s="57"/>
      <c r="U5" s="57"/>
      <c r="V5" s="66"/>
      <c r="W5" s="163" t="s">
        <v>2611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438"/>
      <c r="E6" s="438"/>
      <c r="F6" s="438"/>
      <c r="G6" s="438"/>
      <c r="H6" s="438"/>
      <c r="I6" s="77" t="s">
        <v>109</v>
      </c>
      <c r="J6" s="439"/>
      <c r="K6" s="439"/>
      <c r="L6" s="439"/>
      <c r="M6" s="439"/>
      <c r="N6" s="439"/>
      <c r="O6" s="439"/>
      <c r="P6" s="57"/>
      <c r="Q6" s="172" t="s">
        <v>91</v>
      </c>
      <c r="R6" s="65"/>
      <c r="S6" s="65"/>
      <c r="T6" s="378"/>
      <c r="U6" s="75"/>
      <c r="V6" s="66"/>
      <c r="W6" s="163" t="s">
        <v>2612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40"/>
      <c r="E7" s="440"/>
      <c r="F7" s="440"/>
      <c r="G7" s="440"/>
      <c r="H7" s="440"/>
      <c r="I7" s="64" t="s">
        <v>111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2613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142" t="s">
        <v>2614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2622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2615</v>
      </c>
      <c r="C11" s="155" t="s">
        <v>122</v>
      </c>
      <c r="D11" s="112"/>
      <c r="E11" s="113">
        <v>1</v>
      </c>
      <c r="F11" s="113" t="s">
        <v>144</v>
      </c>
      <c r="G11" s="111">
        <v>92</v>
      </c>
      <c r="H11" s="114">
        <v>3.5</v>
      </c>
      <c r="I11" s="111">
        <v>23</v>
      </c>
      <c r="J11" s="245" t="str">
        <f>IF(F11="l","left",IF(F11="r","right",IF(F11="f","flat",IF(F11="d","dead",IF(F11="s","sor",IF(F11="st","sor t&amp;b",0))))))</f>
        <v>dead</v>
      </c>
      <c r="K11" s="245">
        <f>+G11</f>
        <v>92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23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3.3499999999999996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3.9</v>
      </c>
      <c r="T11" s="113"/>
      <c r="U11" s="244">
        <f t="shared" ref="U11:U30" si="4">+D11+E11</f>
        <v>1</v>
      </c>
      <c r="V11" s="221" t="s">
        <v>2616</v>
      </c>
      <c r="W11" s="221" t="s">
        <v>2499</v>
      </c>
      <c r="X11" s="222" t="s">
        <v>159</v>
      </c>
      <c r="Y11" s="142" t="s">
        <v>2617</v>
      </c>
      <c r="Z11" s="57"/>
      <c r="AA11" s="362">
        <f t="shared" ref="AA11:AA30" si="5">IF(D11+E11&gt;0,IF(F11&gt;"u",0,IF(BA11="RR","RR",ROUND(BA11,1))),0)</f>
        <v>3.3</v>
      </c>
      <c r="AB11" s="357">
        <f t="shared" ref="AB11:AB30" si="6">IF(D11+E11&gt;0,IF(P11&gt;75,BD11,+BC11),0)</f>
        <v>4</v>
      </c>
      <c r="AC11" s="358">
        <f t="shared" ref="AC11:AC30" si="7">IF(D11+E11&gt;0,IF(P11&gt;75,BI11,BE11),0)</f>
        <v>4</v>
      </c>
      <c r="AD11" s="359">
        <f t="shared" ref="AD11:AD30" si="8">IF($C11&gt;0,ROUNDUP((($K11+$M11)/25),0)," ")</f>
        <v>4</v>
      </c>
      <c r="AE11" s="368">
        <f t="shared" ref="AE11:AE30" si="9">IF(C11&gt;0,(O11+10)*AD11/36,0)</f>
        <v>3.6666666666666665</v>
      </c>
      <c r="AF11" s="57" t="s">
        <v>24</v>
      </c>
      <c r="AG11" s="116">
        <f t="shared" ref="AG11:AG30" si="10">+G11*I11/144*(D11+E11)</f>
        <v>14.694444444444445</v>
      </c>
      <c r="AH11" s="113">
        <v>45</v>
      </c>
      <c r="AI11" s="113">
        <v>15</v>
      </c>
      <c r="AJ11" s="113">
        <v>75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112</v>
      </c>
      <c r="AN11" s="260">
        <f t="shared" ref="AN11:AN30" si="13">U11*AJ11*squeeze</f>
        <v>75</v>
      </c>
      <c r="AO11" s="118">
        <f t="shared" ref="AO11:AO30" si="14">AC11*AH11*squeeze</f>
        <v>180</v>
      </c>
      <c r="AP11" s="118">
        <f t="shared" ref="AP11:AP30" si="15">IF(C11&gt;0,AE11*AI11*squeeze," ")</f>
        <v>55</v>
      </c>
      <c r="AQ11" s="118">
        <f t="shared" ref="AQ11:AQ30" si="16">+AK11*squeeze</f>
        <v>0</v>
      </c>
      <c r="AR11" s="119">
        <f t="shared" ref="AR11:AR30" si="17">SUM(AL11:AQ11)</f>
        <v>782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3.3277027027027026</v>
      </c>
      <c r="BB11" s="120">
        <f>(+ROUNDUP(BA11*2,1))/2</f>
        <v>3.3499999999999996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5</v>
      </c>
      <c r="BE11" s="120">
        <f>(ROUNDUP(2*BF11,0))/2</f>
        <v>4</v>
      </c>
      <c r="BF11" s="120">
        <f t="shared" ref="BF11:BF30" si="21">((IF(T11:T116,BH11,BG11))*AA11/36)*(IF(D11&gt;0,D11,E11))</f>
        <v>3.5749999999999997</v>
      </c>
      <c r="BG11" s="120">
        <f t="shared" ref="BG11:BG30" si="22">I11+16</f>
        <v>39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8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/>
      <c r="C12" s="155"/>
      <c r="D12" s="112"/>
      <c r="E12" s="113"/>
      <c r="F12" s="113"/>
      <c r="G12" s="111"/>
      <c r="H12" s="114"/>
      <c r="I12" s="111"/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0</v>
      </c>
      <c r="L12" s="246">
        <f t="shared" ref="L12:L30" si="27">IF(F12&gt;"r",0,IF(G12&gt;0,"+",0))</f>
        <v>0</v>
      </c>
      <c r="M12" s="247">
        <f t="shared" si="0"/>
        <v>3</v>
      </c>
      <c r="N12" s="248">
        <f t="shared" ref="N12:N30" si="28">IF(G12&gt;0,"x",0)</f>
        <v>0</v>
      </c>
      <c r="O12" s="249">
        <f t="shared" si="1"/>
        <v>0</v>
      </c>
      <c r="P12" s="250" t="str">
        <f t="shared" si="2"/>
        <v xml:space="preserve"> </v>
      </c>
      <c r="Q12" s="354">
        <f t="shared" ref="Q12:Q30" si="29">IF(D12+E12&gt;0,IF(F12&gt;"u",0,IF(BA12="RR","RR",+BB12)),0)</f>
        <v>0</v>
      </c>
      <c r="R12" s="250" t="str">
        <f t="shared" si="3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4"/>
        <v>0</v>
      </c>
      <c r="V12" s="221"/>
      <c r="W12" s="221"/>
      <c r="X12" s="222"/>
      <c r="Y12" s="142" t="s">
        <v>2618</v>
      </c>
      <c r="Z12" s="57"/>
      <c r="AA12" s="362">
        <f t="shared" si="5"/>
        <v>0</v>
      </c>
      <c r="AB12" s="357">
        <f t="shared" si="6"/>
        <v>0</v>
      </c>
      <c r="AC12" s="358">
        <f t="shared" si="7"/>
        <v>0</v>
      </c>
      <c r="AD12" s="359" t="str">
        <f t="shared" si="8"/>
        <v xml:space="preserve"> </v>
      </c>
      <c r="AE12" s="368">
        <f t="shared" si="9"/>
        <v>0</v>
      </c>
      <c r="AF12" s="57" t="s">
        <v>25</v>
      </c>
      <c r="AG12" s="116">
        <f t="shared" si="10"/>
        <v>0</v>
      </c>
      <c r="AH12" s="113"/>
      <c r="AI12" s="113"/>
      <c r="AJ12" s="113"/>
      <c r="AK12" s="117"/>
      <c r="AL12" s="259">
        <f t="shared" si="11"/>
        <v>0</v>
      </c>
      <c r="AM12" s="118">
        <f t="shared" si="12"/>
        <v>0</v>
      </c>
      <c r="AN12" s="260">
        <f t="shared" si="13"/>
        <v>0</v>
      </c>
      <c r="AO12" s="118">
        <f t="shared" si="14"/>
        <v>0</v>
      </c>
      <c r="AP12" s="118" t="str">
        <f t="shared" si="15"/>
        <v xml:space="preserve"> </v>
      </c>
      <c r="AQ12" s="118">
        <f t="shared" si="16"/>
        <v>0</v>
      </c>
      <c r="AR12" s="119">
        <f t="shared" si="17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0" t="str">
        <f t="shared" si="18"/>
        <v>RR</v>
      </c>
      <c r="BB12" s="120" t="e">
        <f t="shared" ref="BB12:BB30" si="32">(+ROUNDUP(BA12*2,1))/2</f>
        <v>#VALUE!</v>
      </c>
      <c r="BC12" s="121">
        <f t="shared" si="19"/>
        <v>0</v>
      </c>
      <c r="BD12" s="121">
        <f t="shared" si="20"/>
        <v>0</v>
      </c>
      <c r="BE12" s="120">
        <f t="shared" ref="BE12:BE30" si="33">(ROUNDUP(2*BF12,0))/2</f>
        <v>0</v>
      </c>
      <c r="BF12" s="120">
        <f t="shared" si="21"/>
        <v>0</v>
      </c>
      <c r="BG12" s="120">
        <f t="shared" si="22"/>
        <v>16</v>
      </c>
      <c r="BH12" s="120" t="e">
        <f t="shared" si="23"/>
        <v>#DIV/0!</v>
      </c>
      <c r="BI12" s="122">
        <f t="shared" si="24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si="25"/>
        <v>0</v>
      </c>
      <c r="K13" s="245">
        <f t="shared" si="26"/>
        <v>0</v>
      </c>
      <c r="L13" s="246">
        <f t="shared" si="27"/>
        <v>0</v>
      </c>
      <c r="M13" s="247">
        <f t="shared" si="0"/>
        <v>3</v>
      </c>
      <c r="N13" s="248">
        <f t="shared" si="28"/>
        <v>0</v>
      </c>
      <c r="O13" s="249">
        <f t="shared" si="1"/>
        <v>0</v>
      </c>
      <c r="P13" s="250" t="str">
        <f t="shared" si="2"/>
        <v xml:space="preserve"> </v>
      </c>
      <c r="Q13" s="354">
        <f t="shared" si="29"/>
        <v>0</v>
      </c>
      <c r="R13" s="250" t="str">
        <f t="shared" si="3"/>
        <v xml:space="preserve"> </v>
      </c>
      <c r="S13" s="355" t="str">
        <f t="shared" si="30"/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62">
        <f t="shared" si="5"/>
        <v>0</v>
      </c>
      <c r="AB13" s="357">
        <f t="shared" si="6"/>
        <v>0</v>
      </c>
      <c r="AC13" s="358">
        <f t="shared" si="7"/>
        <v>0</v>
      </c>
      <c r="AD13" s="359" t="str">
        <f t="shared" si="8"/>
        <v xml:space="preserve"> </v>
      </c>
      <c r="AE13" s="368">
        <f t="shared" si="9"/>
        <v>0</v>
      </c>
      <c r="AF13" s="57" t="s">
        <v>26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25"/>
        <v>0</v>
      </c>
      <c r="K14" s="245">
        <f t="shared" si="26"/>
        <v>0</v>
      </c>
      <c r="L14" s="246">
        <f t="shared" si="27"/>
        <v>0</v>
      </c>
      <c r="M14" s="247">
        <f t="shared" si="0"/>
        <v>3</v>
      </c>
      <c r="N14" s="248">
        <f t="shared" si="28"/>
        <v>0</v>
      </c>
      <c r="O14" s="249">
        <f t="shared" si="1"/>
        <v>0</v>
      </c>
      <c r="P14" s="250" t="str">
        <f t="shared" si="2"/>
        <v xml:space="preserve"> </v>
      </c>
      <c r="Q14" s="354">
        <f t="shared" si="29"/>
        <v>0</v>
      </c>
      <c r="R14" s="250" t="str">
        <f t="shared" si="3"/>
        <v xml:space="preserve"> </v>
      </c>
      <c r="S14" s="355" t="str">
        <f t="shared" si="30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62">
        <f t="shared" si="5"/>
        <v>0</v>
      </c>
      <c r="AB14" s="357">
        <f t="shared" si="6"/>
        <v>0</v>
      </c>
      <c r="AC14" s="358">
        <f t="shared" si="7"/>
        <v>0</v>
      </c>
      <c r="AD14" s="359" t="str">
        <f t="shared" si="8"/>
        <v xml:space="preserve"> </v>
      </c>
      <c r="AE14" s="368">
        <f t="shared" si="9"/>
        <v>0</v>
      </c>
      <c r="AF14" s="57" t="s">
        <v>27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25"/>
        <v>0</v>
      </c>
      <c r="K15" s="245">
        <f t="shared" si="26"/>
        <v>0</v>
      </c>
      <c r="L15" s="246">
        <f t="shared" si="27"/>
        <v>0</v>
      </c>
      <c r="M15" s="247">
        <f t="shared" si="0"/>
        <v>3</v>
      </c>
      <c r="N15" s="248">
        <f t="shared" si="28"/>
        <v>0</v>
      </c>
      <c r="O15" s="249">
        <f t="shared" si="1"/>
        <v>0</v>
      </c>
      <c r="P15" s="250" t="str">
        <f t="shared" si="2"/>
        <v xml:space="preserve"> </v>
      </c>
      <c r="Q15" s="354">
        <f t="shared" si="29"/>
        <v>0</v>
      </c>
      <c r="R15" s="250" t="str">
        <f t="shared" si="3"/>
        <v xml:space="preserve"> </v>
      </c>
      <c r="S15" s="355" t="str">
        <f t="shared" si="30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62">
        <f t="shared" si="5"/>
        <v>0</v>
      </c>
      <c r="AB15" s="357">
        <f t="shared" si="6"/>
        <v>0</v>
      </c>
      <c r="AC15" s="358">
        <f t="shared" si="7"/>
        <v>0</v>
      </c>
      <c r="AD15" s="359" t="str">
        <f t="shared" si="8"/>
        <v xml:space="preserve"> </v>
      </c>
      <c r="AE15" s="368">
        <f t="shared" si="9"/>
        <v>0</v>
      </c>
      <c r="AF15" s="57" t="s">
        <v>28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25"/>
        <v>0</v>
      </c>
      <c r="K16" s="245">
        <f t="shared" si="26"/>
        <v>0</v>
      </c>
      <c r="L16" s="246">
        <f t="shared" si="27"/>
        <v>0</v>
      </c>
      <c r="M16" s="247">
        <f t="shared" si="0"/>
        <v>3</v>
      </c>
      <c r="N16" s="248">
        <f t="shared" si="28"/>
        <v>0</v>
      </c>
      <c r="O16" s="249">
        <f t="shared" si="1"/>
        <v>0</v>
      </c>
      <c r="P16" s="250" t="str">
        <f t="shared" si="2"/>
        <v xml:space="preserve"> </v>
      </c>
      <c r="Q16" s="354">
        <f t="shared" si="29"/>
        <v>0</v>
      </c>
      <c r="R16" s="250" t="str">
        <f t="shared" si="3"/>
        <v xml:space="preserve"> </v>
      </c>
      <c r="S16" s="355" t="str">
        <f t="shared" si="30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62">
        <f t="shared" si="5"/>
        <v>0</v>
      </c>
      <c r="AB16" s="357">
        <f t="shared" si="6"/>
        <v>0</v>
      </c>
      <c r="AC16" s="358">
        <f t="shared" si="7"/>
        <v>0</v>
      </c>
      <c r="AD16" s="359" t="str">
        <f t="shared" si="8"/>
        <v xml:space="preserve"> </v>
      </c>
      <c r="AE16" s="368">
        <f t="shared" si="9"/>
        <v>0</v>
      </c>
      <c r="AF16" s="57" t="s">
        <v>29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54">
        <f t="shared" si="29"/>
        <v>0</v>
      </c>
      <c r="R17" s="250" t="str">
        <f t="shared" si="3"/>
        <v xml:space="preserve"> </v>
      </c>
      <c r="S17" s="355" t="str">
        <f t="shared" si="30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62">
        <f t="shared" si="5"/>
        <v>0</v>
      </c>
      <c r="AB17" s="357">
        <f t="shared" si="6"/>
        <v>0</v>
      </c>
      <c r="AC17" s="358">
        <f t="shared" si="7"/>
        <v>0</v>
      </c>
      <c r="AD17" s="359" t="str">
        <f t="shared" si="8"/>
        <v xml:space="preserve"> </v>
      </c>
      <c r="AE17" s="368">
        <f t="shared" si="9"/>
        <v>0</v>
      </c>
      <c r="AF17" s="57" t="s">
        <v>30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4">
        <f t="shared" si="29"/>
        <v>0</v>
      </c>
      <c r="R18" s="250" t="str">
        <f t="shared" si="3"/>
        <v xml:space="preserve"> </v>
      </c>
      <c r="S18" s="355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62">
        <f t="shared" si="5"/>
        <v>0</v>
      </c>
      <c r="AB18" s="357">
        <f t="shared" si="6"/>
        <v>0</v>
      </c>
      <c r="AC18" s="358">
        <f t="shared" si="7"/>
        <v>0</v>
      </c>
      <c r="AD18" s="359" t="str">
        <f t="shared" si="8"/>
        <v xml:space="preserve"> </v>
      </c>
      <c r="AE18" s="368">
        <f t="shared" si="9"/>
        <v>0</v>
      </c>
      <c r="AF18" s="57" t="s">
        <v>31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4">
        <f t="shared" si="29"/>
        <v>0</v>
      </c>
      <c r="R19" s="250" t="str">
        <f t="shared" si="3"/>
        <v xml:space="preserve"> </v>
      </c>
      <c r="S19" s="355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62">
        <f t="shared" si="5"/>
        <v>0</v>
      </c>
      <c r="AB19" s="357">
        <f t="shared" si="6"/>
        <v>0</v>
      </c>
      <c r="AC19" s="358">
        <f t="shared" si="7"/>
        <v>0</v>
      </c>
      <c r="AD19" s="359" t="str">
        <f t="shared" si="8"/>
        <v xml:space="preserve"> </v>
      </c>
      <c r="AE19" s="368">
        <f t="shared" si="9"/>
        <v>0</v>
      </c>
      <c r="AF19" s="57" t="s">
        <v>32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4">
        <f t="shared" si="29"/>
        <v>0</v>
      </c>
      <c r="R20" s="250" t="str">
        <f t="shared" si="3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5"/>
        <v>0</v>
      </c>
      <c r="AB20" s="357">
        <f t="shared" si="6"/>
        <v>0</v>
      </c>
      <c r="AC20" s="358">
        <f t="shared" si="7"/>
        <v>0</v>
      </c>
      <c r="AD20" s="359" t="str">
        <f t="shared" si="8"/>
        <v xml:space="preserve"> </v>
      </c>
      <c r="AE20" s="368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4">
        <f t="shared" si="29"/>
        <v>0</v>
      </c>
      <c r="R21" s="250" t="str">
        <f t="shared" si="3"/>
        <v xml:space="preserve"> </v>
      </c>
      <c r="S21" s="355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62">
        <f t="shared" si="5"/>
        <v>0</v>
      </c>
      <c r="AB21" s="357">
        <f t="shared" si="6"/>
        <v>0</v>
      </c>
      <c r="AC21" s="358">
        <f t="shared" si="7"/>
        <v>0</v>
      </c>
      <c r="AD21" s="359" t="str">
        <f t="shared" si="8"/>
        <v xml:space="preserve"> </v>
      </c>
      <c r="AE21" s="368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4">
        <f t="shared" si="29"/>
        <v>0</v>
      </c>
      <c r="R22" s="250" t="str">
        <f t="shared" si="3"/>
        <v xml:space="preserve"> </v>
      </c>
      <c r="S22" s="355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62">
        <f t="shared" si="5"/>
        <v>0</v>
      </c>
      <c r="AB22" s="357">
        <f t="shared" si="6"/>
        <v>0</v>
      </c>
      <c r="AC22" s="358">
        <f t="shared" si="7"/>
        <v>0</v>
      </c>
      <c r="AD22" s="359" t="str">
        <f t="shared" si="8"/>
        <v xml:space="preserve"> </v>
      </c>
      <c r="AE22" s="368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9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4">
        <f t="shared" si="29"/>
        <v>0</v>
      </c>
      <c r="R23" s="250" t="str">
        <f t="shared" si="3"/>
        <v xml:space="preserve"> </v>
      </c>
      <c r="S23" s="355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62">
        <f t="shared" si="5"/>
        <v>0</v>
      </c>
      <c r="AB23" s="357">
        <f t="shared" si="6"/>
        <v>0</v>
      </c>
      <c r="AC23" s="358">
        <f t="shared" si="7"/>
        <v>0</v>
      </c>
      <c r="AD23" s="359" t="str">
        <f t="shared" si="8"/>
        <v xml:space="preserve"> </v>
      </c>
      <c r="AE23" s="368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4">
        <f t="shared" si="29"/>
        <v>0</v>
      </c>
      <c r="R24" s="250" t="str">
        <f t="shared" si="3"/>
        <v xml:space="preserve"> </v>
      </c>
      <c r="S24" s="355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62">
        <f t="shared" si="5"/>
        <v>0</v>
      </c>
      <c r="AB24" s="357">
        <f t="shared" si="6"/>
        <v>0</v>
      </c>
      <c r="AC24" s="358">
        <f t="shared" si="7"/>
        <v>0</v>
      </c>
      <c r="AD24" s="359" t="str">
        <f t="shared" si="8"/>
        <v xml:space="preserve"> </v>
      </c>
      <c r="AE24" s="368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4">
        <f t="shared" si="29"/>
        <v>0</v>
      </c>
      <c r="R25" s="250" t="str">
        <f t="shared" si="3"/>
        <v xml:space="preserve"> </v>
      </c>
      <c r="S25" s="355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62">
        <f t="shared" si="5"/>
        <v>0</v>
      </c>
      <c r="AB25" s="357">
        <f t="shared" si="6"/>
        <v>0</v>
      </c>
      <c r="AC25" s="358">
        <f t="shared" si="7"/>
        <v>0</v>
      </c>
      <c r="AD25" s="359" t="str">
        <f t="shared" si="8"/>
        <v xml:space="preserve"> </v>
      </c>
      <c r="AE25" s="368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4">
        <f t="shared" si="29"/>
        <v>0</v>
      </c>
      <c r="R26" s="250" t="str">
        <f t="shared" si="3"/>
        <v xml:space="preserve"> </v>
      </c>
      <c r="S26" s="355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62">
        <f t="shared" si="5"/>
        <v>0</v>
      </c>
      <c r="AB26" s="357">
        <f t="shared" si="6"/>
        <v>0</v>
      </c>
      <c r="AC26" s="358">
        <f t="shared" si="7"/>
        <v>0</v>
      </c>
      <c r="AD26" s="359" t="str">
        <f t="shared" si="8"/>
        <v xml:space="preserve"> </v>
      </c>
      <c r="AE26" s="368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4">
        <f t="shared" si="29"/>
        <v>0</v>
      </c>
      <c r="R27" s="250" t="str">
        <f t="shared" si="3"/>
        <v xml:space="preserve"> </v>
      </c>
      <c r="S27" s="355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62">
        <f t="shared" si="5"/>
        <v>0</v>
      </c>
      <c r="AB27" s="357">
        <f t="shared" si="6"/>
        <v>0</v>
      </c>
      <c r="AC27" s="358">
        <f t="shared" si="7"/>
        <v>0</v>
      </c>
      <c r="AD27" s="359" t="str">
        <f t="shared" si="8"/>
        <v xml:space="preserve"> </v>
      </c>
      <c r="AE27" s="368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4">
        <f t="shared" si="29"/>
        <v>0</v>
      </c>
      <c r="R28" s="250" t="str">
        <f t="shared" si="3"/>
        <v xml:space="preserve"> </v>
      </c>
      <c r="S28" s="355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62">
        <f t="shared" si="5"/>
        <v>0</v>
      </c>
      <c r="AB28" s="357">
        <f t="shared" si="6"/>
        <v>0</v>
      </c>
      <c r="AC28" s="358">
        <f t="shared" si="7"/>
        <v>0</v>
      </c>
      <c r="AD28" s="359" t="str">
        <f t="shared" si="8"/>
        <v xml:space="preserve"> </v>
      </c>
      <c r="AE28" s="368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4">
        <f t="shared" si="29"/>
        <v>0</v>
      </c>
      <c r="R29" s="250" t="str">
        <f t="shared" si="3"/>
        <v xml:space="preserve"> </v>
      </c>
      <c r="S29" s="355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62">
        <f t="shared" si="5"/>
        <v>0</v>
      </c>
      <c r="AB29" s="357">
        <f t="shared" si="6"/>
        <v>0</v>
      </c>
      <c r="AC29" s="358">
        <f t="shared" si="7"/>
        <v>0</v>
      </c>
      <c r="AD29" s="359" t="str">
        <f t="shared" si="8"/>
        <v xml:space="preserve"> </v>
      </c>
      <c r="AE29" s="368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4">
        <f t="shared" si="29"/>
        <v>0</v>
      </c>
      <c r="R30" s="250" t="str">
        <f t="shared" si="3"/>
        <v xml:space="preserve"> </v>
      </c>
      <c r="S30" s="355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62">
        <f t="shared" si="5"/>
        <v>0</v>
      </c>
      <c r="AB30" s="357">
        <f t="shared" si="6"/>
        <v>0</v>
      </c>
      <c r="AC30" s="358">
        <f t="shared" si="7"/>
        <v>0</v>
      </c>
      <c r="AD30" s="359" t="str">
        <f t="shared" si="8"/>
        <v xml:space="preserve"> </v>
      </c>
      <c r="AE30" s="368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4</v>
      </c>
      <c r="AD31" s="361"/>
      <c r="AE31" s="356">
        <f>SUM(AE11:AE30)</f>
        <v>3.6666666666666665</v>
      </c>
      <c r="AF31" s="123" t="s">
        <v>17</v>
      </c>
      <c r="AG31" s="124"/>
      <c r="AL31" s="125">
        <f t="shared" ref="AL31:AP31" si="34">SUM(AL11:AL30)</f>
        <v>360</v>
      </c>
      <c r="AM31" s="126">
        <f t="shared" si="34"/>
        <v>112</v>
      </c>
      <c r="AN31" s="127">
        <f t="shared" si="34"/>
        <v>75</v>
      </c>
      <c r="AO31" s="162">
        <f t="shared" si="34"/>
        <v>180</v>
      </c>
      <c r="AP31" s="162">
        <f t="shared" si="34"/>
        <v>55</v>
      </c>
      <c r="AQ31" s="162">
        <v>13</v>
      </c>
      <c r="AR31" s="158">
        <f>SUM(AL31:AQ31)</f>
        <v>795</v>
      </c>
      <c r="AS31" s="184"/>
      <c r="AW31" s="400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255"/>
      <c r="X32" s="255"/>
      <c r="Y32" s="303" t="s">
        <v>2551</v>
      </c>
      <c r="Z32" s="342">
        <f>AC31+'Worksheet 2'!AC31</f>
        <v>4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9" t="s">
        <v>38</v>
      </c>
      <c r="AQ32" s="397">
        <f>'Worksheet 2'!AR31</f>
        <v>0</v>
      </c>
      <c r="AR32" s="396">
        <f>AR31+AQ32+AM35</f>
        <v>795</v>
      </c>
      <c r="AS32" s="395" t="s">
        <v>2596</v>
      </c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3" t="s">
        <v>2552</v>
      </c>
      <c r="Z33" s="342">
        <f>AE31+'Worksheet 2'!AE31</f>
        <v>3.6666666666666665</v>
      </c>
      <c r="AA33" s="43"/>
      <c r="AB33" s="425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3">
        <v>75</v>
      </c>
      <c r="AR33" s="404">
        <v>300</v>
      </c>
      <c r="AS33" s="186"/>
      <c r="AX33" s="417" t="s">
        <v>2603</v>
      </c>
      <c r="AY33" s="417"/>
      <c r="AZ33" s="417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4" t="s">
        <v>2553</v>
      </c>
      <c r="O34" s="342">
        <f>SUM(Q43+S43+'Worksheet 2'!O34)/sew_price*10</f>
        <v>1.2083333333333333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5">
        <f>+IF(AR32&lt;500,AZ34,IF(AR32&lt;1000,AZ35,IF(AR32&lt;3000,AZ36,IF(AR32&lt;8000,AZ37,IF(AR32&gt;7999,AZ38," ")))))</f>
        <v>100</v>
      </c>
      <c r="AS34" s="186"/>
      <c r="AX34" s="426" t="s">
        <v>2598</v>
      </c>
      <c r="AY34" s="426"/>
      <c r="AZ34" s="401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 t="s">
        <v>2619</v>
      </c>
      <c r="G35" s="57" t="s">
        <v>2620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3" t="s">
        <v>2607</v>
      </c>
      <c r="AM35" s="412"/>
      <c r="AN35" s="411" t="s">
        <v>13</v>
      </c>
      <c r="AP35" s="137" t="s">
        <v>2524</v>
      </c>
      <c r="AQ35" s="128"/>
      <c r="AR35" s="193"/>
      <c r="AS35" s="187"/>
      <c r="AX35" s="426" t="s">
        <v>2599</v>
      </c>
      <c r="AY35" s="426"/>
      <c r="AZ35" s="401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8" t="s">
        <v>19</v>
      </c>
      <c r="AQ36" s="43"/>
      <c r="AR36" s="143">
        <f>AR32+AQ33+AR33+AR34+AR35</f>
        <v>1270</v>
      </c>
      <c r="AS36" s="187"/>
      <c r="AT36" s="182" t="b">
        <v>0</v>
      </c>
      <c r="AX36" s="416" t="s">
        <v>2600</v>
      </c>
      <c r="AY36" s="416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8" t="s">
        <v>21</v>
      </c>
      <c r="W37" s="419"/>
      <c r="X37" s="78" t="s">
        <v>2621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8" t="s">
        <v>22</v>
      </c>
      <c r="AR37" s="409">
        <f>IF($AT$36=TRUE,(AR32-(AL31+AM31+'Worksheet 2'!AL31+'Worksheet 2'!AM31))*AN37, AR36*AN37)</f>
        <v>0</v>
      </c>
      <c r="AS37" s="186"/>
      <c r="AT37" s="198"/>
      <c r="AX37" s="416" t="s">
        <v>2601</v>
      </c>
      <c r="AY37" s="416"/>
      <c r="AZ37" s="402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5"/>
      <c r="AQ38" s="410" t="s">
        <v>23</v>
      </c>
      <c r="AR38" s="407">
        <f>SUM(AR36:AR37)</f>
        <v>1270</v>
      </c>
      <c r="AS38" s="188"/>
      <c r="AX38" s="416" t="s">
        <v>2602</v>
      </c>
      <c r="AY38" s="416"/>
      <c r="AZ38" s="402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3.3499999999999996</v>
      </c>
      <c r="S43" s="352">
        <f>SUM(S11:S30)</f>
        <v>3.9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zoomScaleNormal="100" zoomScaleSheetLayoutView="100" workbookViewId="0">
      <selection activeCell="R13" sqref="C1:R13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Eubank WO#CH5038820-00434.01</v>
      </c>
      <c r="E1" s="22"/>
      <c r="F1" s="23"/>
      <c r="G1" s="22"/>
      <c r="H1" s="24"/>
      <c r="I1" s="25">
        <f>+Worksheet!$AR$1</f>
        <v>33610</v>
      </c>
      <c r="J1" s="26"/>
      <c r="L1" s="164" t="s">
        <v>113</v>
      </c>
      <c r="M1" s="21" t="str">
        <f>+Worksheet!$W$4</f>
        <v>Eubank WO#CH5038820-00434.01</v>
      </c>
      <c r="N1" s="22"/>
      <c r="O1" s="23"/>
      <c r="P1" s="22"/>
      <c r="Q1" s="24"/>
      <c r="R1" s="25">
        <f>+Worksheet!$AR$1</f>
        <v>33610</v>
      </c>
    </row>
    <row r="2" spans="1:18" ht="33" customHeight="1">
      <c r="C2" s="165" t="s">
        <v>128</v>
      </c>
      <c r="D2" s="150" cm="1">
        <f t="array" aca="1" ref="D2" ca="1">INDIRECT("'Worksheet'!$K"&amp;$B1)</f>
        <v>92</v>
      </c>
      <c r="E2" s="151" t="s">
        <v>115</v>
      </c>
      <c r="F2" s="150" cm="1">
        <f t="array" aca="1" ref="F2" ca="1">INDIRECT("'Worksheet'!$M"&amp;$B1)</f>
        <v>6.5</v>
      </c>
      <c r="G2" s="151" t="s">
        <v>122</v>
      </c>
      <c r="H2" s="150" cm="1">
        <f t="array" aca="1" ref="H2" ca="1">INDIRECT("'Worksheet'!$O"&amp;$B1)</f>
        <v>23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92</v>
      </c>
      <c r="N2" s="151" t="s">
        <v>115</v>
      </c>
      <c r="O2" s="152">
        <f ca="1">F2</f>
        <v>6.5</v>
      </c>
      <c r="P2" s="151" t="s">
        <v>122</v>
      </c>
      <c r="Q2" s="153">
        <f ca="1">H2</f>
        <v>23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246.25</v>
      </c>
      <c r="E3" s="19" t="s">
        <v>122</v>
      </c>
      <c r="F3" s="369">
        <f ca="1">H2+15</f>
        <v>38</v>
      </c>
      <c r="G3" s="443" t="str" cm="1">
        <f t="array" aca="1" ref="G3" ca="1">INDIRECT("'Worksheet'!$Y"&amp;$B1)</f>
        <v>TAKE DOWN MINIBLIND</v>
      </c>
      <c r="H3" s="443"/>
      <c r="I3" s="444"/>
      <c r="L3" s="164" t="s">
        <v>121</v>
      </c>
      <c r="M3">
        <f t="shared" ca="1" si="0"/>
        <v>246.25</v>
      </c>
      <c r="N3" s="19" t="s">
        <v>122</v>
      </c>
      <c r="O3" s="369">
        <f ca="1">F3</f>
        <v>38</v>
      </c>
      <c r="P3" s="445" t="str">
        <f ca="1">G3</f>
        <v>TAKE DOWN MINIBLIND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3.3499999999999996</v>
      </c>
      <c r="E4" s="42" t="s">
        <v>41</v>
      </c>
      <c r="F4" s="370"/>
      <c r="G4" s="443"/>
      <c r="H4" s="443"/>
      <c r="I4" s="444"/>
      <c r="L4" s="166"/>
      <c r="M4" s="161">
        <f t="shared" ca="1" si="0"/>
        <v>3.3499999999999996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>
        <f ca="1">+IF(D9="yes",IF($D11="Left of Pair",($D6*$H9),IF($D11="Panel",$D6*$H9,IF($H11="SOR",$D6*$H9," ")))," ")</f>
        <v>241.79999999999998</v>
      </c>
      <c r="E5" s="19" t="s">
        <v>122</v>
      </c>
      <c r="F5" s="369">
        <f ca="1">IF(D9="YES",H2+12," ")</f>
        <v>35</v>
      </c>
      <c r="H5" s="343" t="s">
        <v>10</v>
      </c>
      <c r="I5" s="371" cm="1">
        <f t="array" aca="1" ref="I5" ca="1">INDIRECT("'Worksheet'!$Q"&amp;B1)</f>
        <v>3.3499999999999996</v>
      </c>
      <c r="L5" s="164" t="s">
        <v>135</v>
      </c>
      <c r="M5">
        <f t="shared" ca="1" si="0"/>
        <v>241.79999999999998</v>
      </c>
      <c r="N5" s="19" t="s">
        <v>122</v>
      </c>
      <c r="O5" s="369">
        <f ca="1">F5</f>
        <v>35</v>
      </c>
      <c r="P5" s="19"/>
      <c r="Q5" s="343" t="s">
        <v>10</v>
      </c>
      <c r="R5" s="160">
        <f ca="1">I5</f>
        <v>3.3499999999999996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3.9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98.5</v>
      </c>
      <c r="L6" s="167"/>
      <c r="M6" s="344">
        <f t="shared" ca="1" si="0"/>
        <v>3.9</v>
      </c>
      <c r="N6" s="345" t="s">
        <v>41</v>
      </c>
      <c r="O6" s="372"/>
      <c r="P6" s="20"/>
      <c r="Q6" s="343" t="s">
        <v>116</v>
      </c>
      <c r="R6" s="32">
        <f ca="1">I6</f>
        <v>98.5</v>
      </c>
    </row>
    <row r="7" spans="1:18" ht="15" customHeight="1">
      <c r="C7" s="168" t="s">
        <v>114</v>
      </c>
      <c r="D7" s="373" t="str" cm="1">
        <f t="array" aca="1" ref="D7" ca="1">INDIRECT("'Worksheet'!$B"&amp;$B1)</f>
        <v>Member Closet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114</v>
      </c>
      <c r="M7" s="31" t="str">
        <f t="shared" ca="1" si="0"/>
        <v>Member Closet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1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62</v>
      </c>
      <c r="I9" s="451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62</v>
      </c>
      <c r="R9" s="451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52"/>
      <c r="L10" s="164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52"/>
    </row>
    <row r="11" spans="1:18" ht="22.8">
      <c r="C11" s="348" t="str" cm="1">
        <f t="array" aca="1" ref="C11" ca="1">INDIRECT("'Worksheet'!$J"&amp;$B1)</f>
        <v>dead</v>
      </c>
      <c r="D11" s="449" t="str" cm="1">
        <f t="array" aca="1" ref="D11" ca="1">IF(INDIRECT("'Worksheet'!$D"&amp;$B1)=1, "Left of Pair", IF(INDIRECT("'Worksheet'!$E"&amp;$B1)=1, "Panel"))</f>
        <v>Panel</v>
      </c>
      <c r="E11" s="449"/>
      <c r="F11" s="449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49" t="str" cm="1">
        <f t="array" aca="1" ref="M11" ca="1">IF(INDIRECT("'Worksheet'!$D"&amp;$B1)=1, "Right of Pair", IF(INDIRECT("'Worksheet'!$E"&amp;$B1)=1, "Do Not Use"))</f>
        <v>Do Not Use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Eubank WO#CH5038820-00434.01</v>
      </c>
      <c r="E15" s="22"/>
      <c r="F15" s="23"/>
      <c r="G15" s="22"/>
      <c r="H15" s="24"/>
      <c r="I15" s="25">
        <f>+Worksheet!$AR$1</f>
        <v>33610</v>
      </c>
      <c r="J15" s="26"/>
      <c r="L15" s="164" t="s">
        <v>113</v>
      </c>
      <c r="M15" s="21" t="str">
        <f>+Worksheet!$W$4</f>
        <v>Eubank WO#CH5038820-00434.01</v>
      </c>
      <c r="N15" s="22"/>
      <c r="O15" s="23"/>
      <c r="P15" s="22"/>
      <c r="Q15" s="24"/>
      <c r="R15" s="25">
        <f>+Worksheet!$AR$1</f>
        <v>33610</v>
      </c>
    </row>
    <row r="16" spans="1:18" ht="33" customHeight="1">
      <c r="C16" s="165" t="s">
        <v>128</v>
      </c>
      <c r="D16" s="150" cm="1">
        <f t="array" aca="1" ref="D16" ca="1">INDIRECT("'Worksheet'!$K"&amp;$B15)</f>
        <v>0</v>
      </c>
      <c r="E16" s="151" t="s">
        <v>115</v>
      </c>
      <c r="F16" s="150" cm="1">
        <f t="array" aca="1" ref="F16" ca="1">INDIRECT("'Worksheet'!$M"&amp;$B15)</f>
        <v>3</v>
      </c>
      <c r="G16" s="151" t="s">
        <v>122</v>
      </c>
      <c r="H16" s="150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3</v>
      </c>
      <c r="P16" s="151" t="s">
        <v>122</v>
      </c>
      <c r="Q16" s="153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122</v>
      </c>
      <c r="F17" s="369">
        <f ca="1">H16+15</f>
        <v>15</v>
      </c>
      <c r="G17" s="443" t="str" cm="1">
        <f t="array" aca="1" ref="G17" ca="1">INDIRECT("'Worksheet'!$Y"&amp;$B15)</f>
        <v>South hallway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5" t="str">
        <f ca="1">G17</f>
        <v>South hallway</v>
      </c>
      <c r="Q17" s="445"/>
      <c r="R17" s="446"/>
    </row>
    <row r="18" spans="1:18" ht="16.2" customHeight="1">
      <c r="C18" s="166"/>
      <c r="D18" s="161" t="b" cm="1">
        <f t="array" aca="1" ref="D18" ca="1">IF($D25="Left of Pair",INDIRECT("'Worksheet'!$Q"&amp;$B15)/2,IF($D25="Panel",INDIRECT("'Worksheet'!$Q"&amp;$B15)))</f>
        <v>0</v>
      </c>
      <c r="E18" s="42" t="s">
        <v>41</v>
      </c>
      <c r="F18" s="370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Pair",INDIRECT("'Worksheet'!$S"&amp;$B15)/2,IF($D25="Panel",INDIRECT("'Worksheet'!$S"&amp;$B15))),"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3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3</v>
      </c>
    </row>
    <row r="21" spans="1:18" ht="12.75" customHeight="1">
      <c r="C21" s="168" t="s">
        <v>114</v>
      </c>
      <c r="D21" s="373" cm="1">
        <f t="array" aca="1" ref="D21" ca="1">INDIRECT("'Worksheet'!$B"&amp;$B15)</f>
        <v>0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0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INDIRECT("'Worksheet'!$X"&amp;$B15)</f>
        <v>0</v>
      </c>
      <c r="F23" s="39"/>
      <c r="G23" s="20"/>
      <c r="H23" s="392" t="str" cm="1">
        <f t="array" aca="1" ref="H23" ca="1">INDIRECT("'Worksheet'!$R"&amp;$B15)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3" t="str">
        <f ca="1">H23</f>
        <v xml:space="preserve"> </v>
      </c>
      <c r="R23" s="451"/>
    </row>
    <row r="24" spans="1:18" ht="15.75" customHeight="1">
      <c r="C24" s="164" t="s">
        <v>13</v>
      </c>
      <c r="D24" s="347" cm="1">
        <f t="array" aca="1" ref="D24" ca="1">INDIRECT("'Worksheet'!$W"&amp;$B15)</f>
        <v>0</v>
      </c>
      <c r="E24" s="22"/>
      <c r="F24" s="23"/>
      <c r="G24" s="22"/>
      <c r="H24" s="392" t="str" cm="1">
        <f t="array" aca="1" ref="H24" ca="1">INDIRECT("'Worksheet'!$P"&amp;$B15)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393" t="str">
        <f ca="1">H24</f>
        <v xml:space="preserve"> </v>
      </c>
      <c r="R24" s="452"/>
    </row>
    <row r="25" spans="1:18" ht="22.8">
      <c r="C25" s="348" cm="1">
        <f t="array" aca="1" ref="C25" ca="1">INDIRECT("'Worksheet'!$J"&amp;$B15)</f>
        <v>0</v>
      </c>
      <c r="D25" s="449" t="b" cm="1">
        <f t="array" aca="1" ref="D25" ca="1">IF(INDIRECT("'Worksheet'!$D"&amp;$B15)=1, "Left of Pair", IF(INDIRECT("'Worksheet'!$E"&amp;$B15)=1, "Panel"))</f>
        <v>0</v>
      </c>
      <c r="E25" s="449"/>
      <c r="F25" s="449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>
        <f ca="1">$C25</f>
        <v>0</v>
      </c>
      <c r="M25" s="449" t="b" cm="1">
        <f t="array" aca="1" ref="M25" ca="1">IF(INDIRECT("'Worksheet'!$D"&amp;$B15)=1, "Right of Pair", IF(INDIRECT("'Worksheet'!$E"&amp;$B15)=1, "Do Not Use"))</f>
        <v>0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+Worksheet!$W$4</f>
        <v>Eubank WO#CH5038820-00434.01</v>
      </c>
      <c r="E29" s="22"/>
      <c r="F29" s="23"/>
      <c r="G29" s="22"/>
      <c r="H29" s="24"/>
      <c r="I29" s="25">
        <f>+Worksheet!$AR$1</f>
        <v>33610</v>
      </c>
      <c r="J29" s="26"/>
      <c r="L29" s="164" t="s">
        <v>113</v>
      </c>
      <c r="M29" s="21" t="str">
        <f>+Worksheet!$W$4</f>
        <v>Eubank WO#CH5038820-00434.01</v>
      </c>
      <c r="N29" s="22"/>
      <c r="O29" s="23"/>
      <c r="P29" s="22"/>
      <c r="Q29" s="24"/>
      <c r="R29" s="25">
        <f>+Worksheet!$AR$1</f>
        <v>33610</v>
      </c>
    </row>
    <row r="30" spans="1:18" ht="33" customHeight="1">
      <c r="C30" s="165" t="s">
        <v>128</v>
      </c>
      <c r="D30" s="150" cm="1">
        <f t="array" aca="1" ref="D30" ca="1">INDIRECT("'Worksheet'!$K"&amp;$B29)</f>
        <v>0</v>
      </c>
      <c r="E30" s="151" t="s">
        <v>115</v>
      </c>
      <c r="F30" s="150" cm="1">
        <f t="array" aca="1" ref="F30" ca="1">INDIRECT("'Worksheet'!$M"&amp;$B29)</f>
        <v>3</v>
      </c>
      <c r="G30" s="151" t="s">
        <v>122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3</v>
      </c>
      <c r="P30" s="151" t="s">
        <v>122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3</v>
      </c>
    </row>
    <row r="35" spans="1:18" ht="12.75" customHeight="1">
      <c r="C35" s="168" t="s">
        <v>114</v>
      </c>
      <c r="D35" s="373" cm="1">
        <f t="array" aca="1" ref="D35" ca="1">INDIRECT("'Worksheet'!$B"&amp;$B29)</f>
        <v>0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0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INDIRECT("'Worksheet'!$X"&amp;$B29)</f>
        <v>0</v>
      </c>
      <c r="F37" s="39"/>
      <c r="G37" s="20"/>
      <c r="H37" s="392" t="str" cm="1">
        <f t="array" aca="1" ref="H37" ca="1">INDIRECT("'Worksheet'!$R"&amp;$B29)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3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INDIRECT("'Worksheet'!$W"&amp;$B29)</f>
        <v>0</v>
      </c>
      <c r="E38" s="22"/>
      <c r="F38" s="23"/>
      <c r="G38" s="22"/>
      <c r="H38" s="392" t="str" cm="1">
        <f t="array" aca="1" ref="H38" ca="1">INDIRECT("'Worksheet'!$P"&amp;$B29)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393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INDIRECT("'Worksheet'!$J"&amp;$B29)</f>
        <v>0</v>
      </c>
      <c r="D39" s="449" t="b" cm="1">
        <f t="array" aca="1" ref="D39" ca="1">IF(INDIRECT("'Worksheet'!$D"&amp;$B29)=1, "Left of Pair", IF(INDIRECT("'Worksheet'!$E"&amp;$B29)=1, "Panel"))</f>
        <v>0</v>
      </c>
      <c r="E39" s="449"/>
      <c r="F39" s="449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IF(INDIRECT("'Worksheet'!$D"&amp;$B29)=1, "Right of Pair", IF(INDIRECT("'Worksheet'!$E"&amp;$B29)=1,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+Worksheet!$W$4</f>
        <v>Eubank WO#CH5038820-00434.01</v>
      </c>
      <c r="E43" s="22"/>
      <c r="F43" s="23"/>
      <c r="G43" s="22"/>
      <c r="H43" s="24"/>
      <c r="I43" s="25">
        <f>+Worksheet!$AR$1</f>
        <v>33610</v>
      </c>
      <c r="J43" s="26"/>
      <c r="L43" s="164" t="s">
        <v>113</v>
      </c>
      <c r="M43" s="21" t="str">
        <f>+Worksheet!$W$4</f>
        <v>Eubank WO#CH5038820-00434.01</v>
      </c>
      <c r="N43" s="22"/>
      <c r="O43" s="23"/>
      <c r="P43" s="22"/>
      <c r="Q43" s="24"/>
      <c r="R43" s="25">
        <f>+Worksheet!$AR$1</f>
        <v>33610</v>
      </c>
    </row>
    <row r="44" spans="1:18" ht="31.8">
      <c r="C44" s="165" t="s">
        <v>128</v>
      </c>
      <c r="D44" s="150" cm="1">
        <f t="array" aca="1" ref="D44" ca="1">INDIRECT("'Worksheet'!$K"&amp;$B43)</f>
        <v>0</v>
      </c>
      <c r="E44" s="151" t="s">
        <v>115</v>
      </c>
      <c r="F44" s="150" cm="1">
        <f t="array" aca="1" ref="F44" ca="1">INDIRECT("'Worksheet'!$M"&amp;$B43)</f>
        <v>3</v>
      </c>
      <c r="G44" s="151" t="s">
        <v>122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3</v>
      </c>
      <c r="P44" s="151" t="s">
        <v>122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3</v>
      </c>
    </row>
    <row r="49" spans="1:18" ht="12.75" customHeight="1">
      <c r="C49" s="168" t="s">
        <v>114</v>
      </c>
      <c r="D49" s="373" cm="1">
        <f t="array" aca="1" ref="D49" ca="1">INDIRECT("'Worksheet'!$B"&amp;$B43)</f>
        <v>0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0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INDIRECT("'Worksheet'!$X"&amp;$B43)</f>
        <v>0</v>
      </c>
      <c r="F51" s="39"/>
      <c r="G51" s="20"/>
      <c r="H51" s="392" t="str" cm="1">
        <f t="array" aca="1" ref="H51" ca="1">INDIRECT("'Worksheet'!$R"&amp;$B43)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3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INDIRECT("'Worksheet'!$W"&amp;$B43)</f>
        <v>0</v>
      </c>
      <c r="E52" s="22"/>
      <c r="F52" s="23"/>
      <c r="G52" s="22"/>
      <c r="H52" s="392" t="str" cm="1">
        <f t="array" aca="1" ref="H52" ca="1">INDIRECT("'Worksheet'!$P"&amp;$B43)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393" t="str">
        <f ca="1">H52</f>
        <v xml:space="preserve"> </v>
      </c>
      <c r="R52" s="452"/>
    </row>
    <row r="53" spans="1:18" ht="22.8">
      <c r="C53" s="348" cm="1">
        <f t="array" aca="1" ref="C53" ca="1">INDIRECT("'Worksheet'!$J"&amp;$B43)</f>
        <v>0</v>
      </c>
      <c r="D53" s="449" t="b" cm="1">
        <f t="array" aca="1" ref="D53" ca="1">IF(INDIRECT("'Worksheet'!$D"&amp;$B43)=1, "Left of Pair", IF(INDIRECT("'Worksheet'!$E"&amp;$B43)=1, "Panel"))</f>
        <v>0</v>
      </c>
      <c r="E53" s="449"/>
      <c r="F53" s="449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IF(INDIRECT("'Worksheet'!$D"&amp;$B43)=1, "Right of Pair", IF(INDIRECT("'Worksheet'!$E"&amp;$B43)=1, "Do Not Use"))</f>
        <v>0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+Worksheet!$W$4</f>
        <v>Eubank WO#CH5038820-00434.01</v>
      </c>
      <c r="E55" s="22"/>
      <c r="F55" s="23"/>
      <c r="G55" s="22"/>
      <c r="H55" s="24"/>
      <c r="I55" s="25">
        <f>+Worksheet!$AR$1</f>
        <v>33610</v>
      </c>
      <c r="J55" s="26"/>
      <c r="L55" s="164" t="s">
        <v>113</v>
      </c>
      <c r="M55" s="21" t="str">
        <f>+Worksheet!$W$4</f>
        <v>Eubank WO#CH5038820-00434.01</v>
      </c>
      <c r="N55" s="22"/>
      <c r="O55" s="23"/>
      <c r="P55" s="22"/>
      <c r="Q55" s="24"/>
      <c r="R55" s="25">
        <f>+Worksheet!$AR$1</f>
        <v>33610</v>
      </c>
    </row>
    <row r="56" spans="1:18" ht="31.8">
      <c r="C56" s="165" t="s">
        <v>128</v>
      </c>
      <c r="D56" s="150" cm="1">
        <f t="array" aca="1" ref="D56" ca="1">INDIRECT("'Worksheet'!$K"&amp;$B55)</f>
        <v>0</v>
      </c>
      <c r="E56" s="151" t="s">
        <v>115</v>
      </c>
      <c r="F56" s="150" cm="1">
        <f t="array" aca="1" ref="F56" ca="1">INDIRECT("'Worksheet'!$M"&amp;$B55)</f>
        <v>3</v>
      </c>
      <c r="G56" s="151" t="s">
        <v>122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3</v>
      </c>
      <c r="P56" s="151" t="s">
        <v>122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3</v>
      </c>
    </row>
    <row r="61" spans="1:18" ht="12.75" customHeight="1">
      <c r="C61" s="168" t="s">
        <v>114</v>
      </c>
      <c r="D61" s="373" cm="1">
        <f t="array" aca="1" ref="D61" ca="1">INDIRECT("'Worksheet'!$B"&amp;$B55)</f>
        <v>0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0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INDIRECT("'Worksheet'!$X"&amp;$B55)</f>
        <v>0</v>
      </c>
      <c r="F63" s="39"/>
      <c r="G63" s="20"/>
      <c r="H63" s="392" t="str" cm="1">
        <f t="array" aca="1" ref="H63" ca="1">INDIRECT("'Worksheet'!$R"&amp;$B55)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3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INDIRECT("'Worksheet'!$W"&amp;$B55)</f>
        <v>0</v>
      </c>
      <c r="E64" s="22"/>
      <c r="F64" s="23"/>
      <c r="G64" s="22"/>
      <c r="H64" s="392" t="str" cm="1">
        <f t="array" aca="1" ref="H64" ca="1">INDIRECT("'Worksheet'!$P"&amp;$B55)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393" t="str">
        <f ca="1">H64</f>
        <v xml:space="preserve"> </v>
      </c>
      <c r="R64" s="452"/>
    </row>
    <row r="65" spans="1:18" ht="22.8">
      <c r="C65" s="348" cm="1">
        <f t="array" aca="1" ref="C65" ca="1">INDIRECT("'Worksheet'!$J"&amp;$B55)</f>
        <v>0</v>
      </c>
      <c r="D65" s="449" t="b" cm="1">
        <f t="array" aca="1" ref="D65" ca="1">IF(INDIRECT("'Worksheet'!$D"&amp;$B55)=1, "Left of Pair", IF(INDIRECT("'Worksheet'!$E"&amp;$B55)=1, "Panel"))</f>
        <v>0</v>
      </c>
      <c r="E65" s="449"/>
      <c r="F65" s="449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IF(INDIRECT("'Worksheet'!$D"&amp;$B55)=1, "Right of Pair", IF(INDIRECT("'Worksheet'!$E"&amp;$B55)=1,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+Worksheet!$W$4</f>
        <v>Eubank WO#CH5038820-00434.01</v>
      </c>
      <c r="E69" s="22"/>
      <c r="F69" s="23"/>
      <c r="G69" s="22"/>
      <c r="H69" s="24"/>
      <c r="I69" s="25">
        <f>+Worksheet!$AR$1</f>
        <v>33610</v>
      </c>
      <c r="J69" s="26"/>
      <c r="L69" s="164" t="s">
        <v>113</v>
      </c>
      <c r="M69" s="21" t="str">
        <f>+Worksheet!$W$4</f>
        <v>Eubank WO#CH5038820-00434.01</v>
      </c>
      <c r="N69" s="22"/>
      <c r="O69" s="23"/>
      <c r="P69" s="22"/>
      <c r="Q69" s="24"/>
      <c r="R69" s="25">
        <f>+Worksheet!$AR$1</f>
        <v>33610</v>
      </c>
    </row>
    <row r="70" spans="1:18" ht="31.8">
      <c r="C70" s="165" t="s">
        <v>128</v>
      </c>
      <c r="D70" s="150" cm="1">
        <f t="array" aca="1" ref="D70" ca="1">INDIRECT("'Worksheet'!$K"&amp;$B69)</f>
        <v>0</v>
      </c>
      <c r="E70" s="151" t="s">
        <v>115</v>
      </c>
      <c r="F70" s="150" cm="1">
        <f t="array" aca="1" ref="F70" ca="1">INDIRECT("'Worksheet'!$M"&amp;$B69)</f>
        <v>3</v>
      </c>
      <c r="G70" s="151" t="s">
        <v>122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3</v>
      </c>
      <c r="P70" s="151" t="s">
        <v>122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3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3</v>
      </c>
    </row>
    <row r="75" spans="1:18" ht="12.75" customHeight="1">
      <c r="C75" s="168" t="s">
        <v>114</v>
      </c>
      <c r="D75" s="373" cm="1">
        <f t="array" aca="1" ref="D75" ca="1">INDIRECT("'Worksheet'!$B"&amp;$B69)</f>
        <v>0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0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INDIRECT("'Worksheet'!$X"&amp;$B69)</f>
        <v>0</v>
      </c>
      <c r="F77" s="39"/>
      <c r="G77" s="20"/>
      <c r="H77" s="392" t="str" cm="1">
        <f t="array" aca="1" ref="H77" ca="1">INDIRECT("'Worksheet'!$R"&amp;$B69)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3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INDIRECT("'Worksheet'!$W"&amp;$B69)</f>
        <v>0</v>
      </c>
      <c r="E78" s="22"/>
      <c r="F78" s="23"/>
      <c r="G78" s="22"/>
      <c r="H78" s="392" t="str" cm="1">
        <f t="array" aca="1" ref="H78" ca="1">INDIRECT("'Worksheet'!$P"&amp;$B69)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393" t="str">
        <f ca="1">H78</f>
        <v xml:space="preserve"> </v>
      </c>
      <c r="R78" s="452"/>
    </row>
    <row r="79" spans="1:18" ht="22.8">
      <c r="C79" s="348" cm="1">
        <f t="array" aca="1" ref="C79" ca="1">INDIRECT("'Worksheet'!$J"&amp;$B69)</f>
        <v>0</v>
      </c>
      <c r="D79" s="449" t="b" cm="1">
        <f t="array" aca="1" ref="D79" ca="1">IF(INDIRECT("'Worksheet'!$D"&amp;$B69)=1, "Left of Pair", IF(INDIRECT("'Worksheet'!$E"&amp;$B69)=1, "Panel"))</f>
        <v>0</v>
      </c>
      <c r="E79" s="449"/>
      <c r="F79" s="449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IF(INDIRECT("'Worksheet'!$D"&amp;$B69)=1, "Right of Pair", IF(INDIRECT("'Worksheet'!$E"&amp;$B69)=1,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+Worksheet!$W$4</f>
        <v>Eubank WO#CH5038820-00434.01</v>
      </c>
      <c r="E83" s="22"/>
      <c r="F83" s="23"/>
      <c r="G83" s="22"/>
      <c r="H83" s="24"/>
      <c r="I83" s="25">
        <f>+Worksheet!$AR$1</f>
        <v>33610</v>
      </c>
      <c r="J83" s="26"/>
      <c r="L83" s="164" t="s">
        <v>113</v>
      </c>
      <c r="M83" s="21" t="str">
        <f>+Worksheet!$W$4</f>
        <v>Eubank WO#CH5038820-00434.01</v>
      </c>
      <c r="N83" s="22"/>
      <c r="O83" s="23"/>
      <c r="P83" s="22"/>
      <c r="Q83" s="24"/>
      <c r="R83" s="25">
        <f>+Worksheet!$AR$1</f>
        <v>33610</v>
      </c>
    </row>
    <row r="84" spans="1:18" ht="31.8">
      <c r="C84" s="165" t="s">
        <v>128</v>
      </c>
      <c r="D84" s="150" cm="1">
        <f t="array" aca="1" ref="D84" ca="1">INDIRECT("'Worksheet'!$K"&amp;$B83)</f>
        <v>0</v>
      </c>
      <c r="E84" s="151" t="s">
        <v>115</v>
      </c>
      <c r="F84" s="150" cm="1">
        <f t="array" aca="1" ref="F84" ca="1">INDIRECT("'Worksheet'!$M"&amp;$B83)</f>
        <v>3</v>
      </c>
      <c r="G84" s="151" t="s">
        <v>122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3</v>
      </c>
      <c r="P84" s="151" t="s">
        <v>122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3</v>
      </c>
    </row>
    <row r="89" spans="1:18" ht="12.75" customHeight="1">
      <c r="C89" s="168" t="s">
        <v>114</v>
      </c>
      <c r="D89" s="373" cm="1">
        <f t="array" aca="1" ref="D89" ca="1">INDIRECT("'Worksheet'!$B"&amp;$B83)</f>
        <v>0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0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INDIRECT("'Worksheet'!$X"&amp;$B83)</f>
        <v>0</v>
      </c>
      <c r="F91" s="39"/>
      <c r="G91" s="20"/>
      <c r="H91" s="392" t="str" cm="1">
        <f t="array" aca="1" ref="H91" ca="1">INDIRECT("'Worksheet'!$R"&amp;$B83)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3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INDIRECT("'Worksheet'!$W"&amp;$B83)</f>
        <v>0</v>
      </c>
      <c r="E92" s="22"/>
      <c r="F92" s="23"/>
      <c r="G92" s="22"/>
      <c r="H92" s="392" t="str" cm="1">
        <f t="array" aca="1" ref="H92" ca="1">INDIRECT("'Worksheet'!$P"&amp;$B83)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393" t="str">
        <f ca="1">H92</f>
        <v xml:space="preserve"> </v>
      </c>
      <c r="R92" s="452"/>
    </row>
    <row r="93" spans="1:18" ht="22.8">
      <c r="C93" s="348" cm="1">
        <f t="array" aca="1" ref="C93" ca="1">INDIRECT("'Worksheet'!$J"&amp;$B83)</f>
        <v>0</v>
      </c>
      <c r="D93" s="449" t="b" cm="1">
        <f t="array" aca="1" ref="D93" ca="1">IF(INDIRECT("'Worksheet'!$D"&amp;$B83)=1, "Left of Pair", IF(INDIRECT("'Worksheet'!$E"&amp;$B83)=1, "Panel"))</f>
        <v>0</v>
      </c>
      <c r="E93" s="449"/>
      <c r="F93" s="449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IF(INDIRECT("'Worksheet'!$D"&amp;$B83)=1, "Right of Pair", IF(INDIRECT("'Worksheet'!$E"&amp;$B83)=1,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+Worksheet!$W$4</f>
        <v>Eubank WO#CH5038820-00434.01</v>
      </c>
      <c r="E97" s="22"/>
      <c r="F97" s="23"/>
      <c r="G97" s="22"/>
      <c r="H97" s="24"/>
      <c r="I97" s="25">
        <f>+Worksheet!$AR$1</f>
        <v>33610</v>
      </c>
      <c r="J97" s="26"/>
      <c r="L97" s="164" t="s">
        <v>113</v>
      </c>
      <c r="M97" s="21" t="str">
        <f>+Worksheet!$W$4</f>
        <v>Eubank WO#CH5038820-00434.01</v>
      </c>
      <c r="N97" s="22"/>
      <c r="O97" s="23"/>
      <c r="P97" s="22"/>
      <c r="Q97" s="24"/>
      <c r="R97" s="25">
        <f>+Worksheet!$AR$1</f>
        <v>33610</v>
      </c>
    </row>
    <row r="98" spans="1:18" ht="31.8">
      <c r="C98" s="165" t="s">
        <v>128</v>
      </c>
      <c r="D98" s="150" cm="1">
        <f t="array" aca="1" ref="D98" ca="1">INDIRECT("'Worksheet'!$K"&amp;$B97)</f>
        <v>0</v>
      </c>
      <c r="E98" s="151" t="s">
        <v>115</v>
      </c>
      <c r="F98" s="150" cm="1">
        <f t="array" aca="1" ref="F98" ca="1">INDIRECT("'Worksheet'!$M"&amp;$B97)</f>
        <v>3</v>
      </c>
      <c r="G98" s="151" t="s">
        <v>122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3</v>
      </c>
      <c r="P98" s="151" t="s">
        <v>122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3</v>
      </c>
    </row>
    <row r="103" spans="1:18" ht="12.75" customHeight="1">
      <c r="C103" s="168" t="s">
        <v>114</v>
      </c>
      <c r="D103" s="373" cm="1">
        <f t="array" aca="1" ref="D103" ca="1">INDIRECT("'Worksheet'!$B"&amp;$B97)</f>
        <v>0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0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INDIRECT("'Worksheet'!$X"&amp;$B97)</f>
        <v>0</v>
      </c>
      <c r="F105" s="39"/>
      <c r="G105" s="20"/>
      <c r="H105" s="392" t="str" cm="1">
        <f t="array" aca="1" ref="H105" ca="1">INDIRECT("'Worksheet'!$R"&amp;$B97)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3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INDIRECT("'Worksheet'!$W"&amp;$B97)</f>
        <v>0</v>
      </c>
      <c r="E106" s="22"/>
      <c r="F106" s="23"/>
      <c r="G106" s="22"/>
      <c r="H106" s="392" t="str" cm="1">
        <f t="array" aca="1" ref="H106" ca="1">INDIRECT("'Worksheet'!$P"&amp;$B97)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393" t="str">
        <f ca="1">H106</f>
        <v xml:space="preserve"> </v>
      </c>
      <c r="R106" s="452"/>
    </row>
    <row r="107" spans="1:18" ht="22.8">
      <c r="C107" s="348" cm="1">
        <f t="array" aca="1" ref="C107" ca="1">INDIRECT("'Worksheet'!$J"&amp;$B97)</f>
        <v>0</v>
      </c>
      <c r="D107" s="449" t="b" cm="1">
        <f t="array" aca="1" ref="D107" ca="1">IF(INDIRECT("'Worksheet'!$D"&amp;$B97)=1, "Left of Pair", IF(INDIRECT("'Worksheet'!$E"&amp;$B97)=1, "Panel"))</f>
        <v>0</v>
      </c>
      <c r="E107" s="449"/>
      <c r="F107" s="449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IF(INDIRECT("'Worksheet'!$D"&amp;$B97)=1, "Right of Pair", IF(INDIRECT("'Worksheet'!$E"&amp;$B97)=1, "Do Not Use"))</f>
        <v>0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+Worksheet!$W$4</f>
        <v>Eubank WO#CH5038820-00434.01</v>
      </c>
      <c r="E109" s="22"/>
      <c r="F109" s="23"/>
      <c r="G109" s="22"/>
      <c r="H109" s="24"/>
      <c r="I109" s="25">
        <f>+Worksheet!$AR$1</f>
        <v>33610</v>
      </c>
      <c r="J109" s="26"/>
      <c r="L109" s="164" t="s">
        <v>113</v>
      </c>
      <c r="M109" s="21" t="str">
        <f>+Worksheet!$W$4</f>
        <v>Eubank WO#CH5038820-00434.01</v>
      </c>
      <c r="N109" s="22"/>
      <c r="O109" s="23"/>
      <c r="P109" s="22"/>
      <c r="Q109" s="24"/>
      <c r="R109" s="25">
        <f>+Worksheet!$AR$1</f>
        <v>33610</v>
      </c>
    </row>
    <row r="110" spans="1:18" ht="31.8">
      <c r="C110" s="165" t="s">
        <v>128</v>
      </c>
      <c r="D110" s="150" cm="1">
        <f t="array" aca="1" ref="D110" ca="1">INDIRECT("'Worksheet'!$K"&amp;$B109)</f>
        <v>0</v>
      </c>
      <c r="E110" s="151" t="s">
        <v>115</v>
      </c>
      <c r="F110" s="150" cm="1">
        <f t="array" aca="1" ref="F110" ca="1">INDIRECT("'Worksheet'!$M"&amp;$B109)</f>
        <v>3</v>
      </c>
      <c r="G110" s="151" t="s">
        <v>122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3</v>
      </c>
      <c r="P110" s="151" t="s">
        <v>122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3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3</v>
      </c>
    </row>
    <row r="115" spans="1:18" ht="12.75" customHeight="1">
      <c r="C115" s="168" t="s">
        <v>114</v>
      </c>
      <c r="D115" s="373" cm="1">
        <f t="array" aca="1" ref="D115" ca="1">INDIRECT("'Worksheet'!$B"&amp;$B109)</f>
        <v>0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0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INDIRECT("'Worksheet'!$X"&amp;$B109)</f>
        <v>0</v>
      </c>
      <c r="F117" s="39"/>
      <c r="G117" s="20"/>
      <c r="H117" s="392" t="str" cm="1">
        <f t="array" aca="1" ref="H117" ca="1">INDIRECT("'Worksheet'!$R"&amp;$B109)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3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INDIRECT("'Worksheet'!$W"&amp;$B109)</f>
        <v>0</v>
      </c>
      <c r="E118" s="22"/>
      <c r="F118" s="23"/>
      <c r="G118" s="22"/>
      <c r="H118" s="392" t="str" cm="1">
        <f t="array" aca="1" ref="H118" ca="1">INDIRECT("'Worksheet'!$P"&amp;$B109)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393" t="str">
        <f ca="1">H118</f>
        <v xml:space="preserve"> </v>
      </c>
      <c r="R118" s="452"/>
    </row>
    <row r="119" spans="1:18" ht="22.8">
      <c r="C119" s="348" cm="1">
        <f t="array" aca="1" ref="C119" ca="1">INDIRECT("'Worksheet'!$J"&amp;$B109)</f>
        <v>0</v>
      </c>
      <c r="D119" s="449" t="b" cm="1">
        <f t="array" aca="1" ref="D119" ca="1">IF(INDIRECT("'Worksheet'!$D"&amp;$B109)=1, "Left of Pair", IF(INDIRECT("'Worksheet'!$E"&amp;$B109)=1, "Panel"))</f>
        <v>0</v>
      </c>
      <c r="E119" s="449"/>
      <c r="F119" s="449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IF(INDIRECT("'Worksheet'!$D"&amp;$B109)=1, "Right of Pair", IF(INDIRECT("'Worksheet'!$E"&amp;$B109)=1,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+Worksheet!$W$4</f>
        <v>Eubank WO#CH5038820-00434.01</v>
      </c>
      <c r="E123" s="22"/>
      <c r="F123" s="23"/>
      <c r="G123" s="22"/>
      <c r="H123" s="24"/>
      <c r="I123" s="25">
        <f>+Worksheet!$AR$1</f>
        <v>33610</v>
      </c>
      <c r="J123" s="26"/>
      <c r="L123" s="164" t="s">
        <v>113</v>
      </c>
      <c r="M123" s="21" t="str">
        <f>+Worksheet!$W$4</f>
        <v>Eubank WO#CH5038820-00434.01</v>
      </c>
      <c r="N123" s="22"/>
      <c r="O123" s="23"/>
      <c r="P123" s="22"/>
      <c r="Q123" s="24"/>
      <c r="R123" s="25">
        <f>+Worksheet!$AR$1</f>
        <v>33610</v>
      </c>
    </row>
    <row r="124" spans="1:18" ht="31.8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3</v>
      </c>
    </row>
    <row r="129" spans="1:18" ht="12.75" customHeight="1">
      <c r="C129" s="168" t="s">
        <v>114</v>
      </c>
      <c r="D129" s="373" cm="1">
        <f t="array" aca="1" ref="D129" ca="1">INDIRECT("'Worksheet'!$B"&amp;$B123)</f>
        <v>0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INDIRECT("'Worksheet'!$X"&amp;$B123)</f>
        <v>0</v>
      </c>
      <c r="F131" s="39"/>
      <c r="G131" s="20"/>
      <c r="H131" s="392" t="str" cm="1">
        <f t="array" aca="1" ref="H131" ca="1">INDIRECT("'Worksheet'!$R"&amp;$B123)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3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INDIRECT("'Worksheet'!$W"&amp;$B123)</f>
        <v>0</v>
      </c>
      <c r="E132" s="22"/>
      <c r="F132" s="23"/>
      <c r="G132" s="22"/>
      <c r="H132" s="392" t="str" cm="1">
        <f t="array" aca="1" ref="H132" ca="1">INDIRECT("'Worksheet'!$P"&amp;$B123)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393" t="str">
        <f ca="1">H132</f>
        <v xml:space="preserve"> </v>
      </c>
      <c r="R132" s="452"/>
    </row>
    <row r="133" spans="1:18" ht="22.8">
      <c r="C133" s="348" cm="1">
        <f t="array" aca="1" ref="C133" ca="1">INDIRECT("'Worksheet'!$J"&amp;$B123)</f>
        <v>0</v>
      </c>
      <c r="D133" s="449" t="b" cm="1">
        <f t="array" aca="1" ref="D133" ca="1">IF(INDIRECT("'Worksheet'!$D"&amp;$B123)=1, "Left of Pair", IF(INDIRECT("'Worksheet'!$E"&amp;$B123)=1, "Panel"))</f>
        <v>0</v>
      </c>
      <c r="E133" s="449"/>
      <c r="F133" s="449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IF(INDIRECT("'Worksheet'!$D"&amp;$B123)=1, "Right of Pair", IF(INDIRECT("'Worksheet'!$E"&amp;$B123)=1,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+Worksheet!$W$4</f>
        <v>Eubank WO#CH5038820-00434.01</v>
      </c>
      <c r="E137" s="22"/>
      <c r="F137" s="23"/>
      <c r="G137" s="22"/>
      <c r="H137" s="24"/>
      <c r="I137" s="25">
        <f>+Worksheet!$AR$1</f>
        <v>33610</v>
      </c>
      <c r="J137" s="26"/>
      <c r="L137" s="164" t="s">
        <v>113</v>
      </c>
      <c r="M137" s="21" t="str">
        <f>+Worksheet!$W$4</f>
        <v>Eubank WO#CH5038820-00434.01</v>
      </c>
      <c r="N137" s="22"/>
      <c r="O137" s="23"/>
      <c r="P137" s="22"/>
      <c r="Q137" s="24"/>
      <c r="R137" s="25">
        <f>+Worksheet!$AR$1</f>
        <v>33610</v>
      </c>
    </row>
    <row r="138" spans="1:18" ht="31.8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3</v>
      </c>
    </row>
    <row r="143" spans="1:18" ht="12.75" customHeight="1">
      <c r="C143" s="168" t="s">
        <v>114</v>
      </c>
      <c r="D143" s="373" cm="1">
        <f t="array" aca="1" ref="D143" ca="1">INDIRECT("'Worksheet'!$B"&amp;$B137)</f>
        <v>0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INDIRECT("'Worksheet'!$X"&amp;$B137)</f>
        <v>0</v>
      </c>
      <c r="F145" s="39"/>
      <c r="G145" s="20"/>
      <c r="H145" s="392" t="str" cm="1">
        <f t="array" aca="1" ref="H145" ca="1">INDIRECT("'Worksheet'!$R"&amp;$B137)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3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INDIRECT("'Worksheet'!$W"&amp;$B137)</f>
        <v>0</v>
      </c>
      <c r="E146" s="22"/>
      <c r="F146" s="23"/>
      <c r="G146" s="22"/>
      <c r="H146" s="392" t="str" cm="1">
        <f t="array" aca="1" ref="H146" ca="1">INDIRECT("'Worksheet'!$P"&amp;$B137)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393" t="str">
        <f ca="1">H146</f>
        <v xml:space="preserve"> </v>
      </c>
      <c r="R146" s="452"/>
    </row>
    <row r="147" spans="1:18" ht="22.8">
      <c r="C147" s="348" cm="1">
        <f t="array" aca="1" ref="C147" ca="1">INDIRECT("'Worksheet'!$J"&amp;$B137)</f>
        <v>0</v>
      </c>
      <c r="D147" s="449" t="b" cm="1">
        <f t="array" aca="1" ref="D147" ca="1">IF(INDIRECT("'Worksheet'!$D"&amp;$B137)=1, "Left of Pair", IF(INDIRECT("'Worksheet'!$E"&amp;$B137)=1, "Panel"))</f>
        <v>0</v>
      </c>
      <c r="E147" s="449"/>
      <c r="F147" s="449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IF(INDIRECT("'Worksheet'!$D"&amp;$B137)=1, "Right of Pair", IF(INDIRECT("'Worksheet'!$E"&amp;$B137)=1,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+Worksheet!$W$4</f>
        <v>Eubank WO#CH5038820-00434.01</v>
      </c>
      <c r="E151" s="22"/>
      <c r="F151" s="23"/>
      <c r="G151" s="22"/>
      <c r="H151" s="24"/>
      <c r="I151" s="25">
        <f>+Worksheet!$AR$1</f>
        <v>33610</v>
      </c>
      <c r="J151" s="26"/>
      <c r="L151" s="164" t="s">
        <v>113</v>
      </c>
      <c r="M151" s="21" t="str">
        <f>+Worksheet!$W$4</f>
        <v>Eubank WO#CH5038820-00434.01</v>
      </c>
      <c r="N151" s="22"/>
      <c r="O151" s="23"/>
      <c r="P151" s="22"/>
      <c r="Q151" s="24"/>
      <c r="R151" s="25">
        <f>+Worksheet!$AR$1</f>
        <v>33610</v>
      </c>
    </row>
    <row r="152" spans="1:18" ht="31.8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3</v>
      </c>
    </row>
    <row r="157" spans="1:18" ht="12.75" customHeight="1">
      <c r="C157" s="168" t="s">
        <v>114</v>
      </c>
      <c r="D157" s="373" cm="1">
        <f t="array" aca="1" ref="D157" ca="1">INDIRECT("'Worksheet'!$B"&amp;$B151)</f>
        <v>0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INDIRECT("'Worksheet'!$X"&amp;$B151)</f>
        <v>0</v>
      </c>
      <c r="F159" s="39"/>
      <c r="G159" s="20"/>
      <c r="H159" s="392" t="str" cm="1">
        <f t="array" aca="1" ref="H159" ca="1">INDIRECT("'Worksheet'!$R"&amp;$B151)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3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INDIRECT("'Worksheet'!$W"&amp;$B151)</f>
        <v>0</v>
      </c>
      <c r="E160" s="22"/>
      <c r="F160" s="23"/>
      <c r="G160" s="22"/>
      <c r="H160" s="392" t="str" cm="1">
        <f t="array" aca="1" ref="H160" ca="1">INDIRECT("'Worksheet'!$P"&amp;$B151)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393" t="str">
        <f ca="1">H160</f>
        <v xml:space="preserve"> </v>
      </c>
      <c r="R160" s="452"/>
    </row>
    <row r="161" spans="1:18" ht="22.8">
      <c r="C161" s="348" cm="1">
        <f t="array" aca="1" ref="C161" ca="1">INDIRECT("'Worksheet'!$J"&amp;$B151)</f>
        <v>0</v>
      </c>
      <c r="D161" s="449" t="b" cm="1">
        <f t="array" aca="1" ref="D161" ca="1">IF(INDIRECT("'Worksheet'!$D"&amp;$B151)=1, "Left of Pair", IF(INDIRECT("'Worksheet'!$E"&amp;$B151)=1, "Panel"))</f>
        <v>0</v>
      </c>
      <c r="E161" s="449"/>
      <c r="F161" s="449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IF(INDIRECT("'Worksheet'!$D"&amp;$B151)=1, "Right of Pair", IF(INDIRECT("'Worksheet'!$E"&amp;$B151)=1,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+Worksheet!$W$4</f>
        <v>Eubank WO#CH5038820-00434.01</v>
      </c>
      <c r="E163" s="22"/>
      <c r="F163" s="23"/>
      <c r="G163" s="22"/>
      <c r="H163" s="24"/>
      <c r="I163" s="25">
        <f>+Worksheet!$AR$1</f>
        <v>33610</v>
      </c>
      <c r="J163" s="26"/>
      <c r="L163" s="164" t="s">
        <v>113</v>
      </c>
      <c r="M163" s="21" t="str">
        <f>+Worksheet!$W$4</f>
        <v>Eubank WO#CH5038820-00434.01</v>
      </c>
      <c r="N163" s="22"/>
      <c r="O163" s="23"/>
      <c r="P163" s="22"/>
      <c r="Q163" s="24"/>
      <c r="R163" s="25">
        <f>+Worksheet!$AR$1</f>
        <v>33610</v>
      </c>
    </row>
    <row r="164" spans="1:18" ht="31.8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3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3</v>
      </c>
    </row>
    <row r="169" spans="1:18" ht="12.75" customHeight="1">
      <c r="C169" s="168" t="s">
        <v>114</v>
      </c>
      <c r="D169" s="373" cm="1">
        <f t="array" aca="1" ref="D169" ca="1">INDIRECT("'Worksheet'!$B"&amp;$B163)</f>
        <v>0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INDIRECT("'Worksheet'!$X"&amp;$B163)</f>
        <v>0</v>
      </c>
      <c r="F171" s="39"/>
      <c r="G171" s="20"/>
      <c r="H171" s="392" t="str" cm="1">
        <f t="array" aca="1" ref="H171" ca="1">INDIRECT("'Worksheet'!$R"&amp;$B163)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3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INDIRECT("'Worksheet'!$W"&amp;$B163)</f>
        <v>0</v>
      </c>
      <c r="E172" s="22"/>
      <c r="F172" s="23"/>
      <c r="G172" s="22"/>
      <c r="H172" s="392" t="str" cm="1">
        <f t="array" aca="1" ref="H172" ca="1">INDIRECT("'Worksheet'!$P"&amp;$B163)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393" t="str">
        <f ca="1">H172</f>
        <v xml:space="preserve"> </v>
      </c>
      <c r="R172" s="452"/>
    </row>
    <row r="173" spans="1:18" ht="22.8">
      <c r="C173" s="348" cm="1">
        <f t="array" aca="1" ref="C173" ca="1">INDIRECT("'Worksheet'!$J"&amp;$B163)</f>
        <v>0</v>
      </c>
      <c r="D173" s="449" t="b" cm="1">
        <f t="array" aca="1" ref="D173" ca="1">IF(INDIRECT("'Worksheet'!$D"&amp;$B163)=1, "Left of Pair", IF(INDIRECT("'Worksheet'!$E"&amp;$B163)=1, "Panel"))</f>
        <v>0</v>
      </c>
      <c r="E173" s="449"/>
      <c r="F173" s="449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IF(INDIRECT("'Worksheet'!$D"&amp;$B163)=1, "Right of Pair", IF(INDIRECT("'Worksheet'!$E"&amp;$B163)=1,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+Worksheet!$W$4</f>
        <v>Eubank WO#CH5038820-00434.01</v>
      </c>
      <c r="E177" s="22"/>
      <c r="F177" s="23"/>
      <c r="G177" s="22"/>
      <c r="H177" s="24"/>
      <c r="I177" s="25">
        <f>+Worksheet!$AR$1</f>
        <v>33610</v>
      </c>
      <c r="J177" s="26"/>
      <c r="L177" s="164" t="s">
        <v>113</v>
      </c>
      <c r="M177" s="21" t="str">
        <f>+Worksheet!$W$4</f>
        <v>Eubank WO#CH5038820-00434.01</v>
      </c>
      <c r="N177" s="22"/>
      <c r="O177" s="23"/>
      <c r="P177" s="22"/>
      <c r="Q177" s="24"/>
      <c r="R177" s="25">
        <f>+Worksheet!$AR$1</f>
        <v>33610</v>
      </c>
    </row>
    <row r="178" spans="1:18" ht="31.8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3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3</v>
      </c>
    </row>
    <row r="183" spans="1:18" ht="12.75" customHeight="1">
      <c r="C183" s="168" t="s">
        <v>114</v>
      </c>
      <c r="D183" s="373" cm="1">
        <f t="array" aca="1" ref="D183" ca="1">INDIRECT("'Worksheet'!$B"&amp;$B177)</f>
        <v>0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INDIRECT("'Worksheet'!$X"&amp;$B177)</f>
        <v>0</v>
      </c>
      <c r="F185" s="39"/>
      <c r="G185" s="20"/>
      <c r="H185" s="392" t="str" cm="1">
        <f t="array" aca="1" ref="H185" ca="1">INDIRECT("'Worksheet'!$R"&amp;$B177)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3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INDIRECT("'Worksheet'!$W"&amp;$B177)</f>
        <v>0</v>
      </c>
      <c r="E186" s="22"/>
      <c r="F186" s="23"/>
      <c r="G186" s="22"/>
      <c r="H186" s="392" t="str" cm="1">
        <f t="array" aca="1" ref="H186" ca="1">INDIRECT("'Worksheet'!$P"&amp;$B177)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393" t="str">
        <f ca="1">H186</f>
        <v xml:space="preserve"> </v>
      </c>
      <c r="R186" s="452"/>
    </row>
    <row r="187" spans="1:18" ht="22.8">
      <c r="C187" s="348" cm="1">
        <f t="array" aca="1" ref="C187" ca="1">INDIRECT("'Worksheet'!$J"&amp;$B177)</f>
        <v>0</v>
      </c>
      <c r="D187" s="449" t="b" cm="1">
        <f t="array" aca="1" ref="D187" ca="1">IF(INDIRECT("'Worksheet'!$D"&amp;$B177)=1, "Left of Pair", IF(INDIRECT("'Worksheet'!$E"&amp;$B177)=1, "Panel"))</f>
        <v>0</v>
      </c>
      <c r="E187" s="449"/>
      <c r="F187" s="449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IF(INDIRECT("'Worksheet'!$D"&amp;$B177)=1, "Right of Pair", IF(INDIRECT("'Worksheet'!$E"&amp;$B177)=1,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+Worksheet!$W$4</f>
        <v>Eubank WO#CH5038820-00434.01</v>
      </c>
      <c r="E191" s="22"/>
      <c r="F191" s="23"/>
      <c r="G191" s="22"/>
      <c r="H191" s="24"/>
      <c r="I191" s="25">
        <f>+Worksheet!$AR$1</f>
        <v>33610</v>
      </c>
      <c r="J191" s="26"/>
      <c r="L191" s="164" t="s">
        <v>113</v>
      </c>
      <c r="M191" s="21" t="str">
        <f>+Worksheet!$W$4</f>
        <v>Eubank WO#CH5038820-00434.01</v>
      </c>
      <c r="N191" s="22"/>
      <c r="O191" s="23"/>
      <c r="P191" s="22"/>
      <c r="Q191" s="24"/>
      <c r="R191" s="25">
        <f>+Worksheet!$AR$1</f>
        <v>33610</v>
      </c>
    </row>
    <row r="192" spans="1:18" ht="31.8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3</v>
      </c>
    </row>
    <row r="197" spans="1:18" ht="12.75" customHeight="1">
      <c r="C197" s="168" t="s">
        <v>114</v>
      </c>
      <c r="D197" s="373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INDIRECT("'Worksheet'!$X"&amp;$B191)</f>
        <v>0</v>
      </c>
      <c r="F199" s="39"/>
      <c r="G199" s="20"/>
      <c r="H199" s="392" t="str" cm="1">
        <f t="array" aca="1" ref="H199" ca="1">INDIRECT("'Worksheet'!$R"&amp;$B191)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3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INDIRECT("'Worksheet'!$W"&amp;$B191)</f>
        <v>0</v>
      </c>
      <c r="E200" s="22"/>
      <c r="F200" s="23"/>
      <c r="G200" s="22"/>
      <c r="H200" s="392" t="str" cm="1">
        <f t="array" aca="1" ref="H200" ca="1">INDIRECT("'Worksheet'!$P"&amp;$B191)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393" t="str">
        <f ca="1">H200</f>
        <v xml:space="preserve"> </v>
      </c>
      <c r="R200" s="452"/>
    </row>
    <row r="201" spans="1:18" ht="22.8">
      <c r="C201" s="348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+Worksheet!$W$4</f>
        <v>Eubank WO#CH5038820-00434.01</v>
      </c>
      <c r="E205" s="22"/>
      <c r="F205" s="23"/>
      <c r="G205" s="22"/>
      <c r="H205" s="24"/>
      <c r="I205" s="25">
        <f>+Worksheet!$AR$1</f>
        <v>33610</v>
      </c>
      <c r="J205" s="26"/>
      <c r="L205" s="164" t="s">
        <v>113</v>
      </c>
      <c r="M205" s="21" t="str">
        <f>+Worksheet!$W$4</f>
        <v>Eubank WO#CH5038820-00434.01</v>
      </c>
      <c r="N205" s="22"/>
      <c r="O205" s="23"/>
      <c r="P205" s="22"/>
      <c r="Q205" s="24"/>
      <c r="R205" s="25">
        <f>+Worksheet!$AR$1</f>
        <v>33610</v>
      </c>
    </row>
    <row r="206" spans="1:18" ht="31.8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3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3</v>
      </c>
    </row>
    <row r="211" spans="1:18" ht="12.75" customHeight="1">
      <c r="C211" s="168" t="s">
        <v>114</v>
      </c>
      <c r="D211" s="373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INDIRECT("'Worksheet'!$X"&amp;$B205)</f>
        <v>0</v>
      </c>
      <c r="F213" s="39"/>
      <c r="G213" s="20"/>
      <c r="H213" s="392" t="str" cm="1">
        <f t="array" aca="1" ref="H213" ca="1">INDIRECT("'Worksheet'!$R"&amp;$B205)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3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INDIRECT("'Worksheet'!$W"&amp;$B205)</f>
        <v>0</v>
      </c>
      <c r="E214" s="22"/>
      <c r="F214" s="23"/>
      <c r="G214" s="22"/>
      <c r="H214" s="392" t="str" cm="1">
        <f t="array" aca="1" ref="H214" ca="1">INDIRECT("'Worksheet'!$P"&amp;$B205)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393" t="str">
        <f ca="1">H214</f>
        <v xml:space="preserve"> </v>
      </c>
      <c r="R214" s="452"/>
    </row>
    <row r="215" spans="1:18" ht="22.8">
      <c r="C215" s="348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+Worksheet!$W$4</f>
        <v>Eubank WO#CH5038820-00434.01</v>
      </c>
      <c r="E217" s="22"/>
      <c r="F217" s="23"/>
      <c r="G217" s="22"/>
      <c r="H217" s="24"/>
      <c r="I217" s="25">
        <f>+Worksheet!$AR$1</f>
        <v>33610</v>
      </c>
      <c r="J217" s="26"/>
      <c r="L217" s="164" t="s">
        <v>113</v>
      </c>
      <c r="M217" s="21" t="str">
        <f>+Worksheet!$W$4</f>
        <v>Eubank WO#CH5038820-00434.01</v>
      </c>
      <c r="N217" s="22"/>
      <c r="O217" s="23"/>
      <c r="P217" s="22"/>
      <c r="Q217" s="24"/>
      <c r="R217" s="25">
        <f>+Worksheet!$AR$1</f>
        <v>33610</v>
      </c>
    </row>
    <row r="218" spans="1:18" ht="31.8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3</v>
      </c>
    </row>
    <row r="223" spans="1:18" ht="12.75" customHeight="1">
      <c r="C223" s="168" t="s">
        <v>114</v>
      </c>
      <c r="D223" s="373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INDIRECT("'Worksheet'!$X"&amp;$B217)</f>
        <v>0</v>
      </c>
      <c r="F225" s="39"/>
      <c r="G225" s="20"/>
      <c r="H225" s="392" t="str" cm="1">
        <f t="array" aca="1" ref="H225" ca="1">INDIRECT("'Worksheet'!$R"&amp;$B217)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3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INDIRECT("'Worksheet'!$W"&amp;$B217)</f>
        <v>0</v>
      </c>
      <c r="E226" s="22"/>
      <c r="F226" s="23"/>
      <c r="G226" s="22"/>
      <c r="H226" s="392" t="str" cm="1">
        <f t="array" aca="1" ref="H226" ca="1">INDIRECT("'Worksheet'!$P"&amp;$B217)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393" t="str">
        <f ca="1">H226</f>
        <v xml:space="preserve"> </v>
      </c>
      <c r="R226" s="452"/>
    </row>
    <row r="227" spans="1:18" ht="22.8">
      <c r="C227" s="348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+Worksheet!$W$4</f>
        <v>Eubank WO#CH5038820-00434.01</v>
      </c>
      <c r="E231" s="22"/>
      <c r="F231" s="23"/>
      <c r="G231" s="22"/>
      <c r="H231" s="24"/>
      <c r="I231" s="25">
        <f>+Worksheet!$AR$1</f>
        <v>33610</v>
      </c>
      <c r="J231" s="26"/>
      <c r="L231" s="164" t="s">
        <v>113</v>
      </c>
      <c r="M231" s="21" t="str">
        <f>+Worksheet!$W$4</f>
        <v>Eubank WO#CH5038820-00434.01</v>
      </c>
      <c r="N231" s="22"/>
      <c r="O231" s="23"/>
      <c r="P231" s="22"/>
      <c r="Q231" s="24"/>
      <c r="R231" s="25">
        <f>+Worksheet!$AR$1</f>
        <v>33610</v>
      </c>
    </row>
    <row r="232" spans="1:18" ht="31.8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3</v>
      </c>
    </row>
    <row r="237" spans="1:18" ht="12.75" customHeight="1">
      <c r="C237" s="168" t="s">
        <v>114</v>
      </c>
      <c r="D237" s="373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INDIRECT("'Worksheet'!$X"&amp;$B231)</f>
        <v>0</v>
      </c>
      <c r="F239" s="39"/>
      <c r="G239" s="20"/>
      <c r="H239" s="392" t="str" cm="1">
        <f t="array" aca="1" ref="H239" ca="1">INDIRECT("'Worksheet'!$R"&amp;$B231)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3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INDIRECT("'Worksheet'!$W"&amp;$B231)</f>
        <v>0</v>
      </c>
      <c r="E240" s="22"/>
      <c r="F240" s="23"/>
      <c r="G240" s="22"/>
      <c r="H240" s="392" t="str" cm="1">
        <f t="array" aca="1" ref="H240" ca="1">INDIRECT("'Worksheet'!$P"&amp;$B231)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393" t="str">
        <f ca="1">H240</f>
        <v xml:space="preserve"> </v>
      </c>
      <c r="R240" s="452"/>
    </row>
    <row r="241" spans="1:18" ht="22.8">
      <c r="C241" s="348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+Worksheet!$W$4</f>
        <v>Eubank WO#CH5038820-00434.01</v>
      </c>
      <c r="E245" s="22"/>
      <c r="F245" s="23"/>
      <c r="G245" s="22"/>
      <c r="H245" s="24"/>
      <c r="I245" s="25">
        <f>+Worksheet!$AR$1</f>
        <v>33610</v>
      </c>
      <c r="J245" s="26"/>
      <c r="L245" s="164" t="s">
        <v>113</v>
      </c>
      <c r="M245" s="21" t="str">
        <f>+Worksheet!$W$4</f>
        <v>Eubank WO#CH5038820-00434.01</v>
      </c>
      <c r="N245" s="22"/>
      <c r="O245" s="23"/>
      <c r="P245" s="22"/>
      <c r="Q245" s="24"/>
      <c r="R245" s="25">
        <f>+Worksheet!$AR$1</f>
        <v>33610</v>
      </c>
    </row>
    <row r="246" spans="1:18" ht="31.8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3</v>
      </c>
    </row>
    <row r="251" spans="1:18" ht="12.75" customHeight="1">
      <c r="C251" s="168" t="s">
        <v>114</v>
      </c>
      <c r="D251" s="373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INDIRECT("'Worksheet'!$X"&amp;$B245)</f>
        <v>0</v>
      </c>
      <c r="F253" s="39"/>
      <c r="G253" s="20"/>
      <c r="H253" s="392" t="str" cm="1">
        <f t="array" aca="1" ref="H253" ca="1">INDIRECT("'Worksheet'!$R"&amp;$B245)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3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INDIRECT("'Worksheet'!$W"&amp;$B245)</f>
        <v>0</v>
      </c>
      <c r="E254" s="22"/>
      <c r="F254" s="23"/>
      <c r="G254" s="22"/>
      <c r="H254" s="392" t="str" cm="1">
        <f t="array" aca="1" ref="H254" ca="1">INDIRECT("'Worksheet'!$P"&amp;$B245)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393" t="str">
        <f ca="1">H254</f>
        <v xml:space="preserve"> </v>
      </c>
      <c r="R254" s="452"/>
    </row>
    <row r="255" spans="1:18" ht="22.8">
      <c r="C255" s="348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+Worksheet!$W$4</f>
        <v>Eubank WO#CH5038820-00434.01</v>
      </c>
      <c r="E259" s="22"/>
      <c r="F259" s="23"/>
      <c r="G259" s="22"/>
      <c r="H259" s="24"/>
      <c r="I259" s="25">
        <f>+Worksheet!$AR$1</f>
        <v>33610</v>
      </c>
      <c r="J259" s="26"/>
      <c r="L259" s="164" t="s">
        <v>113</v>
      </c>
      <c r="M259" s="21" t="str">
        <f>+Worksheet!$W$4</f>
        <v>Eubank WO#CH5038820-00434.01</v>
      </c>
      <c r="N259" s="22"/>
      <c r="O259" s="23"/>
      <c r="P259" s="22"/>
      <c r="Q259" s="24"/>
      <c r="R259" s="25">
        <f>+Worksheet!$AR$1</f>
        <v>33610</v>
      </c>
    </row>
    <row r="260" spans="1:18" ht="31.8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3</v>
      </c>
    </row>
    <row r="265" spans="1:18" ht="12.75" customHeight="1">
      <c r="C265" s="168" t="s">
        <v>114</v>
      </c>
      <c r="D265" s="373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INDIRECT("'Worksheet'!$X"&amp;$B259)</f>
        <v>0</v>
      </c>
      <c r="F267" s="39"/>
      <c r="G267" s="20"/>
      <c r="H267" s="392" t="str" cm="1">
        <f t="array" aca="1" ref="H267" ca="1">INDIRECT("'Worksheet'!$R"&amp;$B259)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3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INDIRECT("'Worksheet'!$W"&amp;$B259)</f>
        <v>0</v>
      </c>
      <c r="E268" s="22"/>
      <c r="F268" s="23"/>
      <c r="G268" s="22"/>
      <c r="H268" s="392" t="str" cm="1">
        <f t="array" aca="1" ref="H268" ca="1">INDIRECT("'Worksheet'!$P"&amp;$B259)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393" t="str">
        <f ca="1">H268</f>
        <v xml:space="preserve"> </v>
      </c>
      <c r="R268" s="452"/>
    </row>
    <row r="269" spans="1:18" ht="22.8">
      <c r="C269" s="348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Worksheet!AR1</f>
        <v>33610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Worksheet!W4</f>
        <v>Eubank WO#CH5038820-00434.01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Member Closet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92</v>
      </c>
      <c r="H11" s="114">
        <f>Worksheet!H11</f>
        <v>3.5</v>
      </c>
      <c r="I11" s="111">
        <f>Worksheet!I11</f>
        <v>23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23</v>
      </c>
      <c r="P11" s="250">
        <f>Worksheet!P11</f>
        <v>74</v>
      </c>
      <c r="Q11" s="324">
        <f>Worksheet!Q11</f>
        <v>3.3499999999999996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TAKE DOWN MINIBLIND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4">
        <f>Worksheet!Q12</f>
        <v>0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South hallway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Worksheet!Z32</f>
        <v>4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Worksheet!Z33</f>
        <v>3.6666666666666665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1.2083333333333333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Eubank WO#CH5038820-00434.01</v>
      </c>
      <c r="X4" s="456"/>
      <c r="Y4" s="207" t="s">
        <v>2297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Worksheet!W5</f>
        <v>4109 Eubank Blvd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7">
        <f>Worksheet!AR1</f>
        <v>33610</v>
      </c>
      <c r="R6" s="458"/>
      <c r="S6" s="57"/>
      <c r="T6" s="171"/>
      <c r="U6" s="75"/>
      <c r="V6" s="66"/>
      <c r="W6" s="440" t="str">
        <f>Worksheet!W6</f>
        <v>Albuquerque, NM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59"/>
      <c r="R7" s="460"/>
      <c r="S7" s="57"/>
      <c r="T7" s="57"/>
      <c r="U7" s="75"/>
      <c r="V7" s="66" t="s">
        <v>108</v>
      </c>
      <c r="W7" s="338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Box#8820 North mech area</v>
      </c>
      <c r="X8" s="57" t="str">
        <f>Worksheet!W8</f>
        <v>Gate key #1224</v>
      </c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Member Closet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92</v>
      </c>
      <c r="H11" s="114">
        <f>Worksheet!H11</f>
        <v>3.5</v>
      </c>
      <c r="I11" s="111">
        <f>Worksheet!I11</f>
        <v>23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23</v>
      </c>
      <c r="P11" s="250">
        <f>Worksheet!P11</f>
        <v>74</v>
      </c>
      <c r="Q11" s="324">
        <f>Worksheet!Q11</f>
        <v>3.3499999999999996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TAKE DOWN MINIBLIND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4">
        <f>Worksheet!Q12</f>
        <v>0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South hallway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Worksheet!AR1</f>
        <v>33610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Eubank WO#CH5038820-00434.01</v>
      </c>
      <c r="O6" s="323"/>
      <c r="P6" s="65"/>
      <c r="Q6" s="339"/>
      <c r="R6" s="340"/>
      <c r="S6" s="57"/>
      <c r="T6" s="171"/>
      <c r="U6" s="75"/>
      <c r="V6" s="163"/>
      <c r="W6" s="163">
        <f>Worksheet!W34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Member Closet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92</v>
      </c>
      <c r="H11" s="114">
        <f>Worksheet!H11</f>
        <v>3.5</v>
      </c>
      <c r="I11" s="111">
        <f>Worksheet!I11</f>
        <v>23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23</v>
      </c>
      <c r="P11" s="250">
        <f>Worksheet!P11</f>
        <v>74</v>
      </c>
      <c r="Q11" s="324">
        <f>Worksheet!Q11</f>
        <v>3.3499999999999996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TAKE DOWN MINIBLIND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4">
        <f>Worksheet!Q12</f>
        <v>0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South hallway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Worksheet!Z32</f>
        <v>4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Worksheet!Z33</f>
        <v>3.6666666666666665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1.2083333333333333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8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8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SKSWM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>
        <f>Worksheet!V12</f>
        <v>0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24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8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3.5749999999999997</v>
      </c>
      <c r="C68">
        <f>Worksheet!AE11</f>
        <v>3.6666666666666665</v>
      </c>
      <c r="D68">
        <f>IF(Worksheet!AA11&gt;0,(Worksheet!AA11*Worksheet!P11+8)/36,0)</f>
        <v>7.0055555555555555</v>
      </c>
      <c r="E68">
        <f>IF(Worksheet!M11&gt;0,Worksheet!AA11+1,0)</f>
        <v>4.3</v>
      </c>
      <c r="F68">
        <f ca="1">IF(Worksheet!M11&gt;0,I39+2,0)</f>
        <v>26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83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SKSWM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4">
        <f>Worksheet!AR1</f>
        <v>33610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45768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9" t="str">
        <f>Worksheet!W4</f>
        <v>Eubank WO#CH5038820-00434.01</v>
      </c>
      <c r="X4" s="377"/>
      <c r="Y4" s="207" t="s">
        <v>2297</v>
      </c>
      <c r="Z4" s="211">
        <v>2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Eubank WO#CH5038820-00434.01</v>
      </c>
      <c r="AI4" s="422"/>
      <c r="AJ4" s="422"/>
      <c r="AK4" s="422"/>
      <c r="AM4" s="62"/>
      <c r="AN4" s="67"/>
      <c r="AO4" s="62"/>
      <c r="AP4" s="62"/>
      <c r="AQ4" s="381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6" t="str">
        <f>Worksheet!W5</f>
        <v>4109 Eubank Blvd</v>
      </c>
      <c r="X5" s="376"/>
      <c r="Y5" s="376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2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350">
        <f>Worksheet!D6</f>
        <v>0</v>
      </c>
      <c r="E6" s="350"/>
      <c r="F6" s="350"/>
      <c r="G6" s="350"/>
      <c r="H6" s="350"/>
      <c r="I6" s="77" t="s">
        <v>109</v>
      </c>
      <c r="J6" s="351">
        <f>Worksheet!J6</f>
        <v>0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6" t="str">
        <f>Worksheet!W6</f>
        <v>Albuquerque, NM</v>
      </c>
      <c r="X6" s="376"/>
      <c r="Y6" s="37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6">
        <f>Worksheet!D7</f>
        <v>0</v>
      </c>
      <c r="E7" s="376"/>
      <c r="F7" s="376"/>
      <c r="G7" s="376"/>
      <c r="H7" s="376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Box#8820 North mech area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6"/>
      <c r="AP32" s="64"/>
      <c r="AQ32" s="43"/>
      <c r="AR32" s="387"/>
      <c r="AS32" s="185"/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380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25"/>
      <c r="AE33" s="66"/>
      <c r="AF33" s="43"/>
      <c r="AK33" s="46"/>
      <c r="AL33" s="66"/>
      <c r="AM33" s="384"/>
      <c r="AN33" s="136"/>
      <c r="AO33" s="64"/>
      <c r="AP33" s="388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80"/>
      <c r="C34" s="43"/>
      <c r="D34" s="149"/>
      <c r="E34" s="43"/>
      <c r="F34" s="66"/>
      <c r="G34" s="57"/>
      <c r="H34" s="80"/>
      <c r="N34" s="304" t="s">
        <v>2553</v>
      </c>
      <c r="O34" s="342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80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  <c r="AG37" s="46"/>
      <c r="AJ37" s="66"/>
      <c r="AK37" s="66"/>
      <c r="AN37" s="383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5"/>
      <c r="AP38" s="385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0</v>
      </c>
      <c r="S43" s="35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Eubank WO#CH5038820-00434.01</v>
      </c>
      <c r="E1" s="22"/>
      <c r="F1" s="23"/>
      <c r="G1" s="22"/>
      <c r="H1" s="24"/>
      <c r="I1" s="25">
        <f>+'Worksheet 2'!$AR$1</f>
        <v>33610</v>
      </c>
      <c r="J1" s="26"/>
      <c r="L1" s="164" t="s">
        <v>113</v>
      </c>
      <c r="M1" s="21" t="str">
        <f>+'Worksheet 2'!$W$4</f>
        <v>Eubank WO#CH5038820-00434.01</v>
      </c>
      <c r="N1" s="22"/>
      <c r="O1" s="23"/>
      <c r="P1" s="22"/>
      <c r="Q1" s="24"/>
      <c r="R1" s="25">
        <f>+'Worksheet 2'!$AR$1</f>
        <v>33610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3"/>
      <c r="H4" s="443"/>
      <c r="I4" s="444"/>
      <c r="L4" s="166"/>
      <c r="M4" s="161" t="b">
        <f t="shared" ca="1" si="0"/>
        <v>0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7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8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1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51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52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2.8">
      <c r="C11" s="348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Eubank WO#CH5038820-00434.01</v>
      </c>
      <c r="E15" s="22"/>
      <c r="F15" s="23"/>
      <c r="G15" s="22"/>
      <c r="H15" s="24"/>
      <c r="I15" s="25">
        <f>+'Worksheet 2'!$AR$1</f>
        <v>33610</v>
      </c>
      <c r="J15" s="26"/>
      <c r="L15" s="164" t="s">
        <v>113</v>
      </c>
      <c r="M15" s="21" t="str">
        <f>+'Worksheet 2'!$W$4</f>
        <v>Eubank WO#CH5038820-00434.01</v>
      </c>
      <c r="N15" s="22"/>
      <c r="O15" s="23"/>
      <c r="P15" s="22"/>
      <c r="Q15" s="24"/>
      <c r="R15" s="25">
        <f>+'Worksheet 2'!$AR$1</f>
        <v>33610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5">
        <f ca="1">G17</f>
        <v>0</v>
      </c>
      <c r="Q17" s="445"/>
      <c r="R17" s="446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8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2.8">
      <c r="C25" s="348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+'Worksheet 2'!$W$4</f>
        <v>Eubank WO#CH5038820-00434.01</v>
      </c>
      <c r="E29" s="22"/>
      <c r="F29" s="23"/>
      <c r="G29" s="22"/>
      <c r="H29" s="24"/>
      <c r="I29" s="25">
        <f>+'Worksheet 2'!$AR$1</f>
        <v>33610</v>
      </c>
      <c r="J29" s="26"/>
      <c r="L29" s="164" t="s">
        <v>113</v>
      </c>
      <c r="M29" s="21" t="str">
        <f>+'Worksheet 2'!$W$4</f>
        <v>Eubank WO#CH5038820-00434.01</v>
      </c>
      <c r="N29" s="22"/>
      <c r="O29" s="23"/>
      <c r="P29" s="22"/>
      <c r="Q29" s="24"/>
      <c r="R29" s="25">
        <f>+'Worksheet 2'!$AR$1</f>
        <v>33610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8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+'Worksheet 2'!$W$4</f>
        <v>Eubank WO#CH5038820-00434.01</v>
      </c>
      <c r="E43" s="22"/>
      <c r="F43" s="23"/>
      <c r="G43" s="22"/>
      <c r="H43" s="24"/>
      <c r="I43" s="25">
        <f>+'Worksheet 2'!$AR$1</f>
        <v>33610</v>
      </c>
      <c r="J43" s="26"/>
      <c r="L43" s="164" t="s">
        <v>113</v>
      </c>
      <c r="M43" s="21" t="str">
        <f>+'Worksheet 2'!$W$4</f>
        <v>Eubank WO#CH5038820-00434.01</v>
      </c>
      <c r="N43" s="22"/>
      <c r="O43" s="23"/>
      <c r="P43" s="22"/>
      <c r="Q43" s="24"/>
      <c r="R43" s="25">
        <f>+'Worksheet 2'!$AR$1</f>
        <v>33610</v>
      </c>
    </row>
    <row r="44" spans="1:18" ht="31.8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8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2.8">
      <c r="C53" s="348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+'Worksheet 2'!$W$4</f>
        <v>Eubank WO#CH5038820-00434.01</v>
      </c>
      <c r="E55" s="22"/>
      <c r="F55" s="23"/>
      <c r="G55" s="22"/>
      <c r="H55" s="24"/>
      <c r="I55" s="25">
        <f>+'Worksheet 2'!$AR$1</f>
        <v>33610</v>
      </c>
      <c r="J55" s="26"/>
      <c r="L55" s="164" t="s">
        <v>113</v>
      </c>
      <c r="M55" s="21" t="str">
        <f>+'Worksheet 2'!$W$4</f>
        <v>Eubank WO#CH5038820-00434.01</v>
      </c>
      <c r="N55" s="22"/>
      <c r="O55" s="23"/>
      <c r="P55" s="22"/>
      <c r="Q55" s="24"/>
      <c r="R55" s="25">
        <f>+'Worksheet 2'!$AR$1</f>
        <v>33610</v>
      </c>
    </row>
    <row r="56" spans="1:18" ht="31.8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8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2.8">
      <c r="C65" s="348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+'Worksheet 2'!$W$4</f>
        <v>Eubank WO#CH5038820-00434.01</v>
      </c>
      <c r="E69" s="22"/>
      <c r="F69" s="23"/>
      <c r="G69" s="22"/>
      <c r="H69" s="24"/>
      <c r="I69" s="25">
        <f>+'Worksheet 2'!$AR$1</f>
        <v>33610</v>
      </c>
      <c r="J69" s="26"/>
      <c r="L69" s="164" t="s">
        <v>113</v>
      </c>
      <c r="M69" s="21" t="str">
        <f>+'Worksheet 2'!$W$4</f>
        <v>Eubank WO#CH5038820-00434.01</v>
      </c>
      <c r="N69" s="22"/>
      <c r="O69" s="23"/>
      <c r="P69" s="22"/>
      <c r="Q69" s="24"/>
      <c r="R69" s="25">
        <f>+'Worksheet 2'!$AR$1</f>
        <v>33610</v>
      </c>
    </row>
    <row r="70" spans="1:18" ht="31.8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8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2.8">
      <c r="C79" s="348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+'Worksheet 2'!$W$4</f>
        <v>Eubank WO#CH5038820-00434.01</v>
      </c>
      <c r="E83" s="22"/>
      <c r="F83" s="23"/>
      <c r="G83" s="22"/>
      <c r="H83" s="24"/>
      <c r="I83" s="25">
        <f>+'Worksheet 2'!$AR$1</f>
        <v>33610</v>
      </c>
      <c r="J83" s="26"/>
      <c r="L83" s="164" t="s">
        <v>113</v>
      </c>
      <c r="M83" s="21" t="str">
        <f>+'Worksheet 2'!$W$4</f>
        <v>Eubank WO#CH5038820-00434.01</v>
      </c>
      <c r="N83" s="22"/>
      <c r="O83" s="23"/>
      <c r="P83" s="22"/>
      <c r="Q83" s="24"/>
      <c r="R83" s="25">
        <f>+'Worksheet 2'!$AR$1</f>
        <v>33610</v>
      </c>
    </row>
    <row r="84" spans="1:18" ht="31.8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8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2.8">
      <c r="C93" s="348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+'Worksheet 2'!$W$4</f>
        <v>Eubank WO#CH5038820-00434.01</v>
      </c>
      <c r="E97" s="22"/>
      <c r="F97" s="23"/>
      <c r="G97" s="22"/>
      <c r="H97" s="24"/>
      <c r="I97" s="25">
        <f>+'Worksheet 2'!$AR$1</f>
        <v>33610</v>
      </c>
      <c r="J97" s="26"/>
      <c r="L97" s="164" t="s">
        <v>113</v>
      </c>
      <c r="M97" s="21" t="str">
        <f>+'Worksheet 2'!$W$4</f>
        <v>Eubank WO#CH5038820-00434.01</v>
      </c>
      <c r="N97" s="22"/>
      <c r="O97" s="23"/>
      <c r="P97" s="22"/>
      <c r="Q97" s="24"/>
      <c r="R97" s="25">
        <f>+'Worksheet 2'!$AR$1</f>
        <v>33610</v>
      </c>
    </row>
    <row r="98" spans="1:18" ht="31.8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8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2.8">
      <c r="C107" s="348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+'Worksheet 2'!$W$4</f>
        <v>Eubank WO#CH5038820-00434.01</v>
      </c>
      <c r="E109" s="22"/>
      <c r="F109" s="23"/>
      <c r="G109" s="22"/>
      <c r="H109" s="24"/>
      <c r="I109" s="25">
        <f>+'Worksheet 2'!$AR$1</f>
        <v>33610</v>
      </c>
      <c r="J109" s="26"/>
      <c r="L109" s="164" t="s">
        <v>113</v>
      </c>
      <c r="M109" s="21" t="str">
        <f>+'Worksheet 2'!$W$4</f>
        <v>Eubank WO#CH5038820-00434.01</v>
      </c>
      <c r="N109" s="22"/>
      <c r="O109" s="23"/>
      <c r="P109" s="22"/>
      <c r="Q109" s="24"/>
      <c r="R109" s="25">
        <f>+'Worksheet 2'!$AR$1</f>
        <v>33610</v>
      </c>
    </row>
    <row r="110" spans="1:18" ht="31.8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8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2.8">
      <c r="C119" s="348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+'Worksheet 2'!$W$4</f>
        <v>Eubank WO#CH5038820-00434.01</v>
      </c>
      <c r="E123" s="22"/>
      <c r="F123" s="23"/>
      <c r="G123" s="22"/>
      <c r="H123" s="24"/>
      <c r="I123" s="25">
        <f>+'Worksheet 2'!$AR$1</f>
        <v>33610</v>
      </c>
      <c r="J123" s="26"/>
      <c r="L123" s="164" t="s">
        <v>113</v>
      </c>
      <c r="M123" s="21" t="str">
        <f>+'Worksheet 2'!$W$4</f>
        <v>Eubank WO#CH5038820-00434.01</v>
      </c>
      <c r="N123" s="22"/>
      <c r="O123" s="23"/>
      <c r="P123" s="22"/>
      <c r="Q123" s="24"/>
      <c r="R123" s="25">
        <f>+'Worksheet 2'!$AR$1</f>
        <v>33610</v>
      </c>
    </row>
    <row r="124" spans="1:18" ht="31.8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8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2.8">
      <c r="C133" s="348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+'Worksheet 2'!$W$4</f>
        <v>Eubank WO#CH5038820-00434.01</v>
      </c>
      <c r="E137" s="22"/>
      <c r="F137" s="23"/>
      <c r="G137" s="22"/>
      <c r="H137" s="24"/>
      <c r="I137" s="25">
        <f>+'Worksheet 2'!$AR$1</f>
        <v>33610</v>
      </c>
      <c r="J137" s="26"/>
      <c r="L137" s="164" t="s">
        <v>113</v>
      </c>
      <c r="M137" s="21" t="str">
        <f>+'Worksheet 2'!$W$4</f>
        <v>Eubank WO#CH5038820-00434.01</v>
      </c>
      <c r="N137" s="22"/>
      <c r="O137" s="23"/>
      <c r="P137" s="22"/>
      <c r="Q137" s="24"/>
      <c r="R137" s="25">
        <f>+'Worksheet 2'!$AR$1</f>
        <v>33610</v>
      </c>
    </row>
    <row r="138" spans="1:18" ht="31.8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2.8">
      <c r="C147" s="348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+'Worksheet 2'!$W$4</f>
        <v>Eubank WO#CH5038820-00434.01</v>
      </c>
      <c r="E151" s="22"/>
      <c r="F151" s="23"/>
      <c r="G151" s="22"/>
      <c r="H151" s="24"/>
      <c r="I151" s="25">
        <f>+'Worksheet 2'!$AR$1</f>
        <v>33610</v>
      </c>
      <c r="J151" s="26"/>
      <c r="L151" s="164" t="s">
        <v>113</v>
      </c>
      <c r="M151" s="21" t="str">
        <f>+'Worksheet 2'!$W$4</f>
        <v>Eubank WO#CH5038820-00434.01</v>
      </c>
      <c r="N151" s="22"/>
      <c r="O151" s="23"/>
      <c r="P151" s="22"/>
      <c r="Q151" s="24"/>
      <c r="R151" s="25">
        <f>+'Worksheet 2'!$AR$1</f>
        <v>33610</v>
      </c>
    </row>
    <row r="152" spans="1:18" ht="31.8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2.8">
      <c r="C161" s="348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+'Worksheet 2'!$W$4</f>
        <v>Eubank WO#CH5038820-00434.01</v>
      </c>
      <c r="E163" s="22"/>
      <c r="F163" s="23"/>
      <c r="G163" s="22"/>
      <c r="H163" s="24"/>
      <c r="I163" s="25">
        <f>+'Worksheet 2'!$AR$1</f>
        <v>33610</v>
      </c>
      <c r="J163" s="26"/>
      <c r="L163" s="164" t="s">
        <v>113</v>
      </c>
      <c r="M163" s="21" t="str">
        <f>+'Worksheet 2'!$W$4</f>
        <v>Eubank WO#CH5038820-00434.01</v>
      </c>
      <c r="N163" s="22"/>
      <c r="O163" s="23"/>
      <c r="P163" s="22"/>
      <c r="Q163" s="24"/>
      <c r="R163" s="25">
        <f>+'Worksheet 2'!$AR$1</f>
        <v>33610</v>
      </c>
    </row>
    <row r="164" spans="1:18" ht="31.8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2.8">
      <c r="C173" s="348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+'Worksheet 2'!$W$4</f>
        <v>Eubank WO#CH5038820-00434.01</v>
      </c>
      <c r="E177" s="22"/>
      <c r="F177" s="23"/>
      <c r="G177" s="22"/>
      <c r="H177" s="24"/>
      <c r="I177" s="25">
        <f>+'Worksheet 2'!$AR$1</f>
        <v>33610</v>
      </c>
      <c r="J177" s="26"/>
      <c r="L177" s="164" t="s">
        <v>113</v>
      </c>
      <c r="M177" s="21" t="str">
        <f>+'Worksheet 2'!$W$4</f>
        <v>Eubank WO#CH5038820-00434.01</v>
      </c>
      <c r="N177" s="22"/>
      <c r="O177" s="23"/>
      <c r="P177" s="22"/>
      <c r="Q177" s="24"/>
      <c r="R177" s="25">
        <f>+'Worksheet 2'!$AR$1</f>
        <v>33610</v>
      </c>
    </row>
    <row r="178" spans="1:18" ht="31.8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2.8">
      <c r="C187" s="348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+'Worksheet 2'!$W$4</f>
        <v>Eubank WO#CH5038820-00434.01</v>
      </c>
      <c r="E191" s="22"/>
      <c r="F191" s="23"/>
      <c r="G191" s="22"/>
      <c r="H191" s="24"/>
      <c r="I191" s="25">
        <f>+'Worksheet 2'!$AR$1</f>
        <v>33610</v>
      </c>
      <c r="J191" s="26"/>
      <c r="L191" s="164" t="s">
        <v>113</v>
      </c>
      <c r="M191" s="21" t="str">
        <f>+'Worksheet 2'!$W$4</f>
        <v>Eubank WO#CH5038820-00434.01</v>
      </c>
      <c r="N191" s="22"/>
      <c r="O191" s="23"/>
      <c r="P191" s="22"/>
      <c r="Q191" s="24"/>
      <c r="R191" s="25">
        <f>+'Worksheet 2'!$AR$1</f>
        <v>33610</v>
      </c>
    </row>
    <row r="192" spans="1:18" ht="31.8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2.8">
      <c r="C201" s="348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+'Worksheet 2'!$W$4</f>
        <v>Eubank WO#CH5038820-00434.01</v>
      </c>
      <c r="E205" s="22"/>
      <c r="F205" s="23"/>
      <c r="G205" s="22"/>
      <c r="H205" s="24"/>
      <c r="I205" s="25">
        <f>+'Worksheet 2'!$AR$1</f>
        <v>33610</v>
      </c>
      <c r="J205" s="26"/>
      <c r="L205" s="164" t="s">
        <v>113</v>
      </c>
      <c r="M205" s="21" t="str">
        <f>+'Worksheet 2'!$W$4</f>
        <v>Eubank WO#CH5038820-00434.01</v>
      </c>
      <c r="N205" s="22"/>
      <c r="O205" s="23"/>
      <c r="P205" s="22"/>
      <c r="Q205" s="24"/>
      <c r="R205" s="25">
        <f>+'Worksheet 2'!$AR$1</f>
        <v>33610</v>
      </c>
    </row>
    <row r="206" spans="1:18" ht="31.8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2.8">
      <c r="C215" s="348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+'Worksheet 2'!$W$4</f>
        <v>Eubank WO#CH5038820-00434.01</v>
      </c>
      <c r="E217" s="22"/>
      <c r="F217" s="23"/>
      <c r="G217" s="22"/>
      <c r="H217" s="24"/>
      <c r="I217" s="25">
        <f>+'Worksheet 2'!$AR$1</f>
        <v>33610</v>
      </c>
      <c r="J217" s="26"/>
      <c r="L217" s="164" t="s">
        <v>113</v>
      </c>
      <c r="M217" s="21" t="str">
        <f>+'Worksheet 2'!$W$4</f>
        <v>Eubank WO#CH5038820-00434.01</v>
      </c>
      <c r="N217" s="22"/>
      <c r="O217" s="23"/>
      <c r="P217" s="22"/>
      <c r="Q217" s="24"/>
      <c r="R217" s="25">
        <f>+'Worksheet 2'!$AR$1</f>
        <v>33610</v>
      </c>
    </row>
    <row r="218" spans="1:18" ht="31.8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2.8">
      <c r="C227" s="348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+'Worksheet 2'!$W$4</f>
        <v>Eubank WO#CH5038820-00434.01</v>
      </c>
      <c r="E231" s="22"/>
      <c r="F231" s="23"/>
      <c r="G231" s="22"/>
      <c r="H231" s="24"/>
      <c r="I231" s="25">
        <f>+'Worksheet 2'!$AR$1</f>
        <v>33610</v>
      </c>
      <c r="J231" s="26"/>
      <c r="L231" s="164" t="s">
        <v>113</v>
      </c>
      <c r="M231" s="21" t="str">
        <f>+'Worksheet 2'!$W$4</f>
        <v>Eubank WO#CH5038820-00434.01</v>
      </c>
      <c r="N231" s="22"/>
      <c r="O231" s="23"/>
      <c r="P231" s="22"/>
      <c r="Q231" s="24"/>
      <c r="R231" s="25">
        <f>+'Worksheet 2'!$AR$1</f>
        <v>33610</v>
      </c>
    </row>
    <row r="232" spans="1:18" ht="31.8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2.8">
      <c r="C241" s="348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+'Worksheet 2'!$W$4</f>
        <v>Eubank WO#CH5038820-00434.01</v>
      </c>
      <c r="E245" s="22"/>
      <c r="F245" s="23"/>
      <c r="G245" s="22"/>
      <c r="H245" s="24"/>
      <c r="I245" s="25">
        <f>+'Worksheet 2'!$AR$1</f>
        <v>33610</v>
      </c>
      <c r="J245" s="26"/>
      <c r="L245" s="164" t="s">
        <v>113</v>
      </c>
      <c r="M245" s="21" t="str">
        <f>+'Worksheet 2'!$W$4</f>
        <v>Eubank WO#CH5038820-00434.01</v>
      </c>
      <c r="N245" s="22"/>
      <c r="O245" s="23"/>
      <c r="P245" s="22"/>
      <c r="Q245" s="24"/>
      <c r="R245" s="25">
        <f>+'Worksheet 2'!$AR$1</f>
        <v>33610</v>
      </c>
    </row>
    <row r="246" spans="1:18" ht="31.8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2.8">
      <c r="C255" s="348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+'Worksheet 2'!$W$4</f>
        <v>Eubank WO#CH5038820-00434.01</v>
      </c>
      <c r="E259" s="22"/>
      <c r="F259" s="23"/>
      <c r="G259" s="22"/>
      <c r="H259" s="24"/>
      <c r="I259" s="25">
        <f>+'Worksheet 2'!$AR$1</f>
        <v>33610</v>
      </c>
      <c r="J259" s="26"/>
      <c r="L259" s="164" t="s">
        <v>113</v>
      </c>
      <c r="M259" s="21" t="str">
        <f>+'Worksheet 2'!$W$4</f>
        <v>Eubank WO#CH5038820-00434.01</v>
      </c>
      <c r="N259" s="22"/>
      <c r="O259" s="23"/>
      <c r="P259" s="22"/>
      <c r="Q259" s="24"/>
      <c r="R259" s="25">
        <f>+'Worksheet 2'!$AR$1</f>
        <v>33610</v>
      </c>
    </row>
    <row r="260" spans="1:18" ht="31.8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2.8">
      <c r="C269" s="348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2025-04-21T21:45:13Z</cp:lastPrinted>
  <dcterms:created xsi:type="dcterms:W3CDTF">1997-04-14T18:07:46Z</dcterms:created>
  <dcterms:modified xsi:type="dcterms:W3CDTF">2025-04-21T21:53:09Z</dcterms:modified>
</cp:coreProperties>
</file>