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JLL\Illinois\2025 Illinois - Travis\"/>
    </mc:Choice>
  </mc:AlternateContent>
  <xr:revisionPtr revIDLastSave="0" documentId="13_ncr:1_{B45E1978-C20F-4C05-A10C-B7D909CB736C}" xr6:coauthVersionLast="47" xr6:coauthVersionMax="47" xr10:uidLastSave="{00000000-0000-0000-0000-000000000000}"/>
  <bookViews>
    <workbookView xWindow="4650" yWindow="990" windowWidth="22305" windowHeight="14610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Quote!$A$1:$J$58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2" i="1" l="1"/>
  <c r="R12" i="1"/>
  <c r="P12" i="1"/>
  <c r="O12" i="1"/>
  <c r="N12" i="1"/>
  <c r="L12" i="1"/>
  <c r="K12" i="1"/>
  <c r="J12" i="1"/>
  <c r="AZ12" i="1"/>
  <c r="M12" i="1" s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S12" i="1" l="1"/>
  <c r="AZ12" i="29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D227" i="30" a="1"/>
  <c r="G153" i="30" a="1"/>
  <c r="D76" i="30" a="1"/>
  <c r="H131" i="30" a="1"/>
  <c r="H44" i="30" a="1"/>
  <c r="M65" i="30" a="1"/>
  <c r="F152" i="30" a="1"/>
  <c r="M269" i="30" a="1"/>
  <c r="D268" i="30" a="1"/>
  <c r="E63" i="30" a="1"/>
  <c r="G139" i="30" a="1"/>
  <c r="E91" i="30" a="1"/>
  <c r="D198" i="30" a="1"/>
  <c r="H38" i="30" a="1"/>
  <c r="E225" i="30" a="1"/>
  <c r="H178" i="30" a="1"/>
  <c r="H199" i="30" a="1"/>
  <c r="I195" i="30" a="1"/>
  <c r="H39" i="30" a="1"/>
  <c r="H65" i="30" a="1"/>
  <c r="G31" i="30" a="1"/>
  <c r="I169" i="30" a="1"/>
  <c r="H253" i="30" a="1"/>
  <c r="D192" i="30" a="1"/>
  <c r="H64" i="30" a="1"/>
  <c r="I101" i="30" a="1"/>
  <c r="D201" i="30" a="1"/>
  <c r="C133" i="30" a="1"/>
  <c r="D52" i="30" a="1"/>
  <c r="D200" i="30" a="1"/>
  <c r="E185" i="30" a="1"/>
  <c r="H11" i="30" a="1"/>
  <c r="F2" i="30" a="1"/>
  <c r="D130" i="30" a="1"/>
  <c r="D56" i="30" a="1"/>
  <c r="H161" i="30" a="1"/>
  <c r="I211" i="30" a="1"/>
  <c r="D106" i="30" a="1"/>
  <c r="G125" i="30" a="1"/>
  <c r="D238" i="30" a="1"/>
  <c r="D64" i="30" a="1"/>
  <c r="D146" i="30" a="1"/>
  <c r="D211" i="30" a="1"/>
  <c r="H10" i="30" a="1"/>
  <c r="D266" i="30" a="1"/>
  <c r="C107" i="30" a="1"/>
  <c r="I223" i="30" a="1"/>
  <c r="I89" i="30" a="1"/>
  <c r="D16" i="30" a="1"/>
  <c r="H172" i="30" a="1"/>
  <c r="I221" i="30" a="1"/>
  <c r="G85" i="30" a="1"/>
  <c r="G261" i="30" a="1"/>
  <c r="G247" i="30" a="1"/>
  <c r="D186" i="30" a="1"/>
  <c r="M133" i="30" a="1"/>
  <c r="M147" i="30" a="1"/>
  <c r="H91" i="30" a="1"/>
  <c r="H93" i="30" a="1"/>
  <c r="H110" i="30" a="1"/>
  <c r="E51" i="30" a="1"/>
  <c r="H160" i="30" a="1"/>
  <c r="E171" i="30" a="1"/>
  <c r="D170" i="30" a="1"/>
  <c r="D61" i="30" a="1"/>
  <c r="H239" i="30" a="1"/>
  <c r="E9" i="30" a="1"/>
  <c r="I141" i="30" a="1"/>
  <c r="I49" i="30" a="1"/>
  <c r="E267" i="30" a="1"/>
  <c r="F260" i="30" a="1"/>
  <c r="I21" i="30" a="1"/>
  <c r="F16" i="30" a="1"/>
  <c r="D138" i="30" a="1"/>
  <c r="H25" i="30" a="1"/>
  <c r="H192" i="30" a="1"/>
  <c r="H185" i="30" a="1"/>
  <c r="F246" i="30" a="1"/>
  <c r="H98" i="30" a="1"/>
  <c r="F30" i="30" a="1"/>
  <c r="D124" i="30" a="1"/>
  <c r="H63" i="30" a="1"/>
  <c r="D241" i="30" a="1"/>
  <c r="M39" i="30" a="1"/>
  <c r="E23" i="30" a="1"/>
  <c r="G57" i="30" a="1"/>
  <c r="F218" i="30" a="1"/>
  <c r="C25" i="30" a="1"/>
  <c r="C255" i="30" a="1"/>
  <c r="H164" i="30" a="1"/>
  <c r="H30" i="30" a="1"/>
  <c r="C53" i="30" a="1"/>
  <c r="F110" i="30" a="1"/>
  <c r="C201" i="30" a="1"/>
  <c r="H53" i="30" a="1"/>
  <c r="D164" i="30" a="1"/>
  <c r="D143" i="30" a="1"/>
  <c r="D49" i="30" a="1"/>
  <c r="H215" i="30" a="1"/>
  <c r="D206" i="30" a="1"/>
  <c r="F178" i="30" a="1"/>
  <c r="C79" i="30" a="1"/>
  <c r="G71" i="30" a="1"/>
  <c r="D75" i="30" a="1"/>
  <c r="H173" i="30" a="1"/>
  <c r="G165" i="30" a="1"/>
  <c r="I7" i="30" a="1"/>
  <c r="D237" i="30" a="1"/>
  <c r="C215" i="30" a="1"/>
  <c r="H246" i="30" a="1"/>
  <c r="E253" i="30" a="1"/>
  <c r="H187" i="30" a="1"/>
  <c r="D39" i="30" a="1"/>
  <c r="H145" i="30" a="1"/>
  <c r="H132" i="30" a="1"/>
  <c r="H24" i="30" a="1"/>
  <c r="E213" i="30" a="1"/>
  <c r="M187" i="30" a="1"/>
  <c r="H255" i="30" a="1"/>
  <c r="H117" i="30" a="1"/>
  <c r="I115" i="30" a="1"/>
  <c r="D240" i="30" a="1"/>
  <c r="D115" i="30" a="1"/>
  <c r="D251" i="30" a="1"/>
  <c r="D53" i="30" a="1"/>
  <c r="M241" i="30" a="1"/>
  <c r="I209" i="30" a="1"/>
  <c r="E199" i="30" a="1"/>
  <c r="D103" i="30" a="1"/>
  <c r="D133" i="30" a="1"/>
  <c r="F84" i="30" a="1"/>
  <c r="D89" i="30" a="1"/>
  <c r="I157" i="30" a="1"/>
  <c r="D11" i="30" a="1"/>
  <c r="I181" i="30" a="1"/>
  <c r="G233" i="30" a="1"/>
  <c r="D2" i="30" a="1"/>
  <c r="D152" i="30" a="1"/>
  <c r="C173" i="30" a="1"/>
  <c r="H227" i="30" a="1"/>
  <c r="I167" i="30" a="1"/>
  <c r="H70" i="30" a="1"/>
  <c r="H201" i="30" a="1"/>
  <c r="D265" i="30" a="1"/>
  <c r="I155" i="30" a="1"/>
  <c r="H206" i="30" a="1"/>
  <c r="E77" i="30" a="1"/>
  <c r="E117" i="30" a="1"/>
  <c r="D158" i="30" a="1"/>
  <c r="I237" i="30" a="1"/>
  <c r="D84" i="30" a="1"/>
  <c r="G111" i="30" a="1"/>
  <c r="G45" i="30" a="1"/>
  <c r="G193" i="30" a="1"/>
  <c r="I113" i="30" a="1"/>
  <c r="F206" i="30" a="1"/>
  <c r="D30" i="30" a="1"/>
  <c r="H200" i="30" a="1"/>
  <c r="H56" i="30" a="1"/>
  <c r="M79" i="30" a="1"/>
  <c r="D223" i="30" a="1"/>
  <c r="D255" i="30" a="1"/>
  <c r="H146" i="30" a="1"/>
  <c r="D187" i="30" a="1"/>
  <c r="D214" i="30" a="1"/>
  <c r="D10" i="30" a="1"/>
  <c r="D218" i="30" a="1"/>
  <c r="M255" i="30" a="1"/>
  <c r="I75" i="30" a="1"/>
  <c r="H254" i="30" a="1"/>
  <c r="I129" i="30" a="1"/>
  <c r="D79" i="30" a="1"/>
  <c r="M53" i="30" a="1"/>
  <c r="H107" i="30" a="1"/>
  <c r="D78" i="30" a="1"/>
  <c r="G3" i="30" a="1"/>
  <c r="H225" i="30" a="1"/>
  <c r="H260" i="30" a="1"/>
  <c r="D104" i="30" a="1"/>
  <c r="I87" i="30" a="1"/>
  <c r="I103" i="30" a="1"/>
  <c r="C227" i="30" a="1"/>
  <c r="I73" i="30" a="1"/>
  <c r="D254" i="30" a="1"/>
  <c r="H152" i="30" a="1"/>
  <c r="I249" i="30" a="1"/>
  <c r="M107" i="30" a="1"/>
  <c r="H232" i="30" a="1"/>
  <c r="M25" i="30" a="1"/>
  <c r="E239" i="30" a="1"/>
  <c r="D173" i="30" a="1"/>
  <c r="D132" i="30" a="1"/>
  <c r="C269" i="30" a="1"/>
  <c r="M173" i="30" a="1"/>
  <c r="D36" i="30" a="1"/>
  <c r="D160" i="30" a="1"/>
  <c r="D21" i="30" a="1"/>
  <c r="D116" i="30" a="1"/>
  <c r="D178" i="30" a="1"/>
  <c r="H77" i="30" a="1"/>
  <c r="D232" i="30" a="1"/>
  <c r="C11" i="30" a="1"/>
  <c r="E159" i="30" a="1"/>
  <c r="I47" i="30" a="1"/>
  <c r="C93" i="30" a="1"/>
  <c r="D38" i="30" a="1"/>
  <c r="M119" i="30" a="1"/>
  <c r="I263" i="30" a="1"/>
  <c r="D157" i="30" a="1"/>
  <c r="H159" i="30" a="1"/>
  <c r="F56" i="30" a="1"/>
  <c r="D184" i="30" a="1"/>
  <c r="D224" i="30" a="1"/>
  <c r="D22" i="30" a="1"/>
  <c r="D92" i="30" a="1"/>
  <c r="F70" i="30" a="1"/>
  <c r="D215" i="30" a="1"/>
  <c r="H147" i="30" a="1"/>
  <c r="D118" i="30" a="1"/>
  <c r="G207" i="30" a="1"/>
  <c r="I265" i="30" a="1"/>
  <c r="F232" i="30" a="1"/>
  <c r="C119" i="30" a="1"/>
  <c r="D93" i="30" a="1"/>
  <c r="G99" i="30" a="1"/>
  <c r="C161" i="30" a="1"/>
  <c r="D25" i="30" a="1"/>
  <c r="F44" i="30" a="1"/>
  <c r="H118" i="30" a="1"/>
  <c r="H51" i="30" a="1"/>
  <c r="E37" i="30" a="1"/>
  <c r="I35" i="30" a="1"/>
  <c r="F138" i="30" a="1"/>
  <c r="H37" i="30" a="1"/>
  <c r="H269" i="30" a="1"/>
  <c r="D119" i="30" a="1"/>
  <c r="G219" i="30" a="1"/>
  <c r="H138" i="30" a="1"/>
  <c r="H78" i="30" a="1"/>
  <c r="D246" i="30" a="1"/>
  <c r="I183" i="30" a="1"/>
  <c r="D24" i="30" a="1"/>
  <c r="D147" i="30" a="1"/>
  <c r="D183" i="30" a="1"/>
  <c r="M215" i="30" a="1"/>
  <c r="G179" i="30" a="1"/>
  <c r="I127" i="30" a="1"/>
  <c r="H214" i="30" a="1"/>
  <c r="I197" i="30" a="1"/>
  <c r="D98" i="30" a="1"/>
  <c r="I19" i="30" a="1"/>
  <c r="D107" i="30" a="1"/>
  <c r="D161" i="30" a="1"/>
  <c r="H186" i="30" a="1"/>
  <c r="H84" i="30" a="1"/>
  <c r="M11" i="30" a="1"/>
  <c r="D44" i="30" a="1"/>
  <c r="H16" i="30" a="1"/>
  <c r="H119" i="30" a="1"/>
  <c r="D252" i="30" a="1"/>
  <c r="C187" i="30" a="1"/>
  <c r="C147" i="30" a="1"/>
  <c r="D169" i="30" a="1"/>
  <c r="D50" i="30" a="1"/>
  <c r="C39" i="30" a="1"/>
  <c r="H213" i="30" a="1"/>
  <c r="D212" i="30" a="1"/>
  <c r="H124" i="30" a="1"/>
  <c r="H241" i="30" a="1"/>
  <c r="D110" i="30" a="1"/>
  <c r="I61" i="30" a="1"/>
  <c r="M161" i="30" a="1"/>
  <c r="D8" i="30" a="1"/>
  <c r="G17" i="30" a="1"/>
  <c r="H105" i="30" a="1"/>
  <c r="I33" i="30" a="1"/>
  <c r="H133" i="30" a="1"/>
  <c r="E145" i="30" a="1"/>
  <c r="H9" i="30" a="1"/>
  <c r="F164" i="30" a="1"/>
  <c r="D62" i="30" a="1"/>
  <c r="D197" i="30" a="1"/>
  <c r="H106" i="30" a="1"/>
  <c r="H171" i="30" a="1"/>
  <c r="F98" i="30" a="1"/>
  <c r="H2" i="30" a="1"/>
  <c r="D226" i="30" a="1"/>
  <c r="F192" i="30" a="1"/>
  <c r="D35" i="30" a="1"/>
  <c r="M93" i="30" a="1"/>
  <c r="H226" i="30" a="1"/>
  <c r="H79" i="30" a="1"/>
  <c r="H267" i="30" a="1"/>
  <c r="D65" i="30" a="1"/>
  <c r="E105" i="30" a="1"/>
  <c r="H23" i="30" a="1"/>
  <c r="D260" i="30" a="1"/>
  <c r="D172" i="30" a="1"/>
  <c r="F124" i="30" a="1"/>
  <c r="D129" i="30" a="1"/>
  <c r="I59" i="30" a="1"/>
  <c r="H268" i="30" a="1"/>
  <c r="H218" i="30" a="1"/>
  <c r="M227" i="30" a="1"/>
  <c r="I251" i="30" a="1"/>
  <c r="I235" i="30" a="1"/>
  <c r="D90" i="30" a="1"/>
  <c r="H92" i="30" a="1"/>
  <c r="D269" i="30" a="1"/>
  <c r="I143" i="30" a="1"/>
  <c r="M201" i="30" a="1"/>
  <c r="D70" i="30" a="1"/>
  <c r="D7" i="30" a="1"/>
  <c r="C241" i="30" a="1"/>
  <c r="D144" i="30" a="1"/>
  <c r="E131" i="30" a="1"/>
  <c r="H52" i="30" a="1"/>
  <c r="H240" i="30" a="1"/>
  <c r="C65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L13" i="1"/>
  <c r="N13" i="1"/>
  <c r="O13" i="1"/>
  <c r="P13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E77" i="9" a="1"/>
  <c r="M133" i="9" a="1"/>
  <c r="D103" i="9" a="1"/>
  <c r="G57" i="9" a="1"/>
  <c r="E117" i="9" a="1"/>
  <c r="E145" i="9" a="1"/>
  <c r="G219" i="9" a="1"/>
  <c r="M65" i="9" a="1"/>
  <c r="M255" i="9" a="1"/>
  <c r="D104" i="9" a="1"/>
  <c r="D269" i="9" a="1"/>
  <c r="H38" i="9" a="1"/>
  <c r="D90" i="9" a="1"/>
  <c r="D144" i="9" a="1"/>
  <c r="C107" i="9" a="1"/>
  <c r="D35" i="9" a="1"/>
  <c r="D212" i="9" a="1"/>
  <c r="D61" i="9" a="1"/>
  <c r="M173" i="9" a="1"/>
  <c r="D237" i="9" a="1"/>
  <c r="D92" i="9" a="1"/>
  <c r="D64" i="9" a="1"/>
  <c r="D78" i="9" a="1"/>
  <c r="D172" i="9" a="1"/>
  <c r="D133" i="9" a="1"/>
  <c r="D89" i="9" a="1"/>
  <c r="F152" i="9" a="1"/>
  <c r="F206" i="9" a="1"/>
  <c r="C201" i="9" a="1"/>
  <c r="E105" i="9" a="1"/>
  <c r="M119" i="9" a="1"/>
  <c r="H161" i="9" a="1"/>
  <c r="M201" i="9" a="1"/>
  <c r="D198" i="9" a="1"/>
  <c r="D119" i="9" a="1"/>
  <c r="D184" i="9" a="1"/>
  <c r="G45" i="9" a="1"/>
  <c r="F138" i="9" a="1"/>
  <c r="D52" i="9" a="1"/>
  <c r="F84" i="9" a="1"/>
  <c r="H269" i="9" a="1"/>
  <c r="F246" i="9" a="1"/>
  <c r="D169" i="9" a="1"/>
  <c r="H173" i="9" a="1"/>
  <c r="F44" i="9" a="1"/>
  <c r="H2" i="9" a="1"/>
  <c r="D265" i="9" a="1"/>
  <c r="H255" i="9" a="1"/>
  <c r="C187" i="9" a="1"/>
  <c r="H11" i="9" a="1"/>
  <c r="D7" i="9" a="1"/>
  <c r="D8" i="9" a="1"/>
  <c r="H215" i="9" a="1"/>
  <c r="D226" i="9" a="1"/>
  <c r="D38" i="9" a="1"/>
  <c r="H241" i="9" a="1"/>
  <c r="I5" i="30" a="1"/>
  <c r="D62" i="9" a="1"/>
  <c r="D173" i="9" a="1"/>
  <c r="D115" i="9" a="1"/>
  <c r="F98" i="9" a="1"/>
  <c r="C39" i="9" a="1"/>
  <c r="M11" i="9" a="1"/>
  <c r="D214" i="9" a="1"/>
  <c r="F70" i="9" a="1"/>
  <c r="D24" i="9" a="1"/>
  <c r="D75" i="9" a="1"/>
  <c r="G71" i="9" a="1"/>
  <c r="D241" i="9" a="1"/>
  <c r="D106" i="9" a="1"/>
  <c r="E267" i="9" a="1"/>
  <c r="D223" i="9" a="1"/>
  <c r="D252" i="9" a="1"/>
  <c r="D240" i="9" a="1"/>
  <c r="H25" i="9" a="1"/>
  <c r="G261" i="9" a="1"/>
  <c r="E131" i="9" a="1"/>
  <c r="M79" i="9" a="1"/>
  <c r="C133" i="9" a="1"/>
  <c r="G3" i="9" a="1"/>
  <c r="C147" i="9" a="1"/>
  <c r="C65" i="9" a="1"/>
  <c r="E37" i="9" a="1"/>
  <c r="F164" i="9" a="1"/>
  <c r="E239" i="9" a="1"/>
  <c r="M161" i="9" a="1"/>
  <c r="D211" i="9" a="1"/>
  <c r="M215" i="9" a="1"/>
  <c r="F232" i="9" a="1"/>
  <c r="M39" i="9" a="1"/>
  <c r="F124" i="9" a="1"/>
  <c r="D200" i="9" a="1"/>
  <c r="H16" i="9" a="1"/>
  <c r="D107" i="9" a="1"/>
  <c r="F218" i="9" a="1"/>
  <c r="D238" i="9" a="1"/>
  <c r="D158" i="9" a="1"/>
  <c r="H201" i="9" a="1"/>
  <c r="M241" i="9" a="1"/>
  <c r="G193" i="9" a="1"/>
  <c r="D116" i="9" a="1"/>
  <c r="D146" i="9" a="1"/>
  <c r="D49" i="9" a="1"/>
  <c r="E225" i="9" a="1"/>
  <c r="D39" i="9" a="1"/>
  <c r="D183" i="9" a="1"/>
  <c r="D201" i="9" a="1"/>
  <c r="H39" i="9" a="1"/>
  <c r="H133" i="9" a="1"/>
  <c r="H53" i="9" a="1"/>
  <c r="D132" i="9" a="1"/>
  <c r="D255" i="9" a="1"/>
  <c r="C79" i="9" a="1"/>
  <c r="E159" i="9" a="1"/>
  <c r="G31" i="9" a="1"/>
  <c r="E213" i="9" a="1"/>
  <c r="D143" i="9" a="1"/>
  <c r="D93" i="9" a="1"/>
  <c r="D21" i="9" a="1"/>
  <c r="C119" i="9" a="1"/>
  <c r="H30" i="9" a="1"/>
  <c r="E51" i="9" a="1"/>
  <c r="D157" i="9" a="1"/>
  <c r="F110" i="9" a="1"/>
  <c r="E9" i="9" a="1"/>
  <c r="F260" i="9" a="1"/>
  <c r="D118" i="9" a="1"/>
  <c r="D161" i="9" a="1"/>
  <c r="D170" i="9" a="1"/>
  <c r="D76" i="9" a="1"/>
  <c r="D129" i="9" a="1"/>
  <c r="G233" i="9" a="1"/>
  <c r="H107" i="9" a="1"/>
  <c r="D50" i="9" a="1"/>
  <c r="D251" i="9" a="1"/>
  <c r="C173" i="9" a="1"/>
  <c r="H10" i="9" a="1"/>
  <c r="H147" i="9" a="1"/>
  <c r="D197" i="9" a="1"/>
  <c r="D187" i="9" a="1"/>
  <c r="E185" i="9" a="1"/>
  <c r="D65" i="9" a="1"/>
  <c r="D254" i="9" a="1"/>
  <c r="G165" i="9" a="1"/>
  <c r="D186" i="9" a="1"/>
  <c r="E23" i="9" a="1"/>
  <c r="F56" i="9" a="1"/>
  <c r="H93" i="9" a="1"/>
  <c r="D147" i="9" a="1"/>
  <c r="G99" i="9" a="1"/>
  <c r="D25" i="9" a="1"/>
  <c r="C255" i="9" a="1"/>
  <c r="C161" i="9" a="1"/>
  <c r="G17" i="9" a="1"/>
  <c r="M25" i="9" a="1"/>
  <c r="C269" i="9" a="1"/>
  <c r="D36" i="9" a="1"/>
  <c r="M269" i="9" a="1"/>
  <c r="D53" i="9" a="1"/>
  <c r="G153" i="9" a="1"/>
  <c r="D266" i="9" a="1"/>
  <c r="G207" i="9" a="1"/>
  <c r="C53" i="9" a="1"/>
  <c r="D22" i="9" a="1"/>
  <c r="H65" i="9" a="1"/>
  <c r="G125" i="9" a="1"/>
  <c r="E63" i="9" a="1"/>
  <c r="H9" i="9" a="1"/>
  <c r="D268" i="9" a="1"/>
  <c r="H227" i="9" a="1"/>
  <c r="D10" i="9" a="1"/>
  <c r="D224" i="9" a="1"/>
  <c r="G139" i="9" a="1"/>
  <c r="D130" i="9" a="1"/>
  <c r="F178" i="9" a="1"/>
  <c r="D215" i="9" a="1"/>
  <c r="E91" i="9" a="1"/>
  <c r="D160" i="9" a="1"/>
  <c r="D227" i="9" a="1"/>
  <c r="M107" i="9" a="1"/>
  <c r="G179" i="9" a="1"/>
  <c r="H24" i="9" a="1"/>
  <c r="C11" i="9" a="1"/>
  <c r="G111" i="9" a="1"/>
  <c r="H79" i="9" a="1"/>
  <c r="C93" i="9" a="1"/>
  <c r="C227" i="9" a="1"/>
  <c r="H187" i="9" a="1"/>
  <c r="D79" i="9" a="1"/>
  <c r="M227" i="9" a="1"/>
  <c r="E253" i="9" a="1"/>
  <c r="M187" i="9" a="1"/>
  <c r="C25" i="9" a="1"/>
  <c r="G85" i="9" a="1"/>
  <c r="M147" i="9" a="1"/>
  <c r="F192" i="9" a="1"/>
  <c r="H119" i="9" a="1"/>
  <c r="E171" i="9" a="1"/>
  <c r="M53" i="9" a="1"/>
  <c r="E199" i="9" a="1"/>
  <c r="M93" i="9" a="1"/>
  <c r="G247" i="9" a="1"/>
  <c r="C215" i="9" a="1"/>
  <c r="D11" i="9" a="1"/>
  <c r="C241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32" i="9" a="1"/>
  <c r="H225" i="9" a="1"/>
  <c r="H131" i="9" a="1"/>
  <c r="H267" i="9" a="1"/>
  <c r="H185" i="9" a="1"/>
  <c r="H91" i="9" a="1"/>
  <c r="H171" i="9" a="1"/>
  <c r="H37" i="9" a="1"/>
  <c r="H77" i="9" a="1"/>
  <c r="H145" i="9" a="1"/>
  <c r="H23" i="9" a="1"/>
  <c r="H105" i="9" a="1"/>
  <c r="H159" i="9" a="1"/>
  <c r="H253" i="9" a="1"/>
  <c r="H51" i="9" a="1"/>
  <c r="I33" i="9" a="1"/>
  <c r="H199" i="9" a="1"/>
  <c r="H213" i="9" a="1"/>
  <c r="I19" i="9" a="1"/>
  <c r="H63" i="9" a="1"/>
  <c r="H117" i="9" a="1"/>
  <c r="D18" i="9" a="1"/>
  <c r="H239" i="9" a="1"/>
  <c r="N159" i="9" l="1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M13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F26" i="15"/>
  <c r="J26" i="15" s="1"/>
  <c r="F27" i="15"/>
  <c r="J27" i="15" s="1"/>
  <c r="F28" i="15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U14" i="15" s="1"/>
  <c r="D15" i="15"/>
  <c r="D16" i="15"/>
  <c r="U16" i="15" s="1"/>
  <c r="D17" i="15"/>
  <c r="U17" i="15" s="1"/>
  <c r="D18" i="15"/>
  <c r="U18" i="15" s="1"/>
  <c r="D19" i="15"/>
  <c r="U19" i="15" s="1"/>
  <c r="D20" i="15"/>
  <c r="D21" i="15"/>
  <c r="D22" i="15"/>
  <c r="D23" i="15"/>
  <c r="D24" i="15"/>
  <c r="D25" i="15"/>
  <c r="D26" i="15"/>
  <c r="D27" i="15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8" i="7"/>
  <c r="B16" i="7"/>
  <c r="B15" i="7"/>
  <c r="F16" i="9" a="1"/>
  <c r="F30" i="9" a="1"/>
  <c r="U27" i="15" l="1"/>
  <c r="L11" i="15"/>
  <c r="U25" i="15"/>
  <c r="L17" i="15"/>
  <c r="A30" i="17"/>
  <c r="U24" i="15"/>
  <c r="U12" i="15"/>
  <c r="L28" i="15"/>
  <c r="U21" i="15"/>
  <c r="L25" i="15"/>
  <c r="U20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39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60" i="9" a="1"/>
  <c r="H106" i="9" a="1"/>
  <c r="H92" i="9" a="1"/>
  <c r="H52" i="9" a="1"/>
  <c r="H64" i="9" a="1"/>
  <c r="H118" i="9" a="1"/>
  <c r="H214" i="9" a="1"/>
  <c r="H78" i="9" a="1"/>
  <c r="H200" i="9" a="1"/>
  <c r="H186" i="9" a="1"/>
  <c r="H226" i="9" a="1"/>
  <c r="H132" i="9" a="1"/>
  <c r="H146" i="9" a="1"/>
  <c r="H254" i="9" a="1"/>
  <c r="H172" i="9" a="1"/>
  <c r="H240" i="9" a="1"/>
  <c r="H268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89" i="9" a="1"/>
  <c r="I75" i="9" a="1"/>
  <c r="I265" i="9" a="1"/>
  <c r="I249" i="9" a="1"/>
  <c r="I221" i="9" a="1"/>
  <c r="I129" i="9" a="1"/>
  <c r="I73" i="9" a="1"/>
  <c r="I143" i="9" a="1"/>
  <c r="I237" i="9" a="1"/>
  <c r="I113" i="9" a="1"/>
  <c r="I209" i="9" a="1"/>
  <c r="I155" i="9" a="1"/>
  <c r="I127" i="9" a="1"/>
  <c r="I115" i="9" a="1"/>
  <c r="I169" i="9" a="1"/>
  <c r="I263" i="9" a="1"/>
  <c r="I101" i="9" a="1"/>
  <c r="I87" i="9" a="1"/>
  <c r="I21" i="9" a="1"/>
  <c r="I59" i="9" a="1"/>
  <c r="I49" i="9" a="1"/>
  <c r="I103" i="9" a="1"/>
  <c r="I47" i="9" a="1"/>
  <c r="I35" i="9" a="1"/>
  <c r="I141" i="9" a="1"/>
  <c r="I167" i="9" a="1"/>
  <c r="I197" i="9" a="1"/>
  <c r="I7" i="9" a="1"/>
  <c r="I251" i="9" a="1"/>
  <c r="I235" i="9" a="1"/>
  <c r="I61" i="9" a="1"/>
  <c r="I181" i="9" a="1"/>
  <c r="I157" i="9" a="1"/>
  <c r="I183" i="9" a="1"/>
  <c r="I211" i="9" a="1"/>
  <c r="I195" i="9" a="1"/>
  <c r="I223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246" i="9" a="1"/>
  <c r="D178" i="9" a="1"/>
  <c r="H70" i="9" a="1"/>
  <c r="D110" i="9" a="1"/>
  <c r="D260" i="9" a="1"/>
  <c r="D232" i="9" a="1"/>
  <c r="D138" i="9" a="1"/>
  <c r="D44" i="9" a="1"/>
  <c r="H218" i="9" a="1"/>
  <c r="H44" i="9" a="1"/>
  <c r="H164" i="9" a="1"/>
  <c r="H192" i="9" a="1"/>
  <c r="H56" i="9" a="1"/>
  <c r="H246" i="9" a="1"/>
  <c r="H178" i="9" a="1"/>
  <c r="D30" i="9" a="1"/>
  <c r="H152" i="9" a="1"/>
  <c r="D164" i="9" a="1"/>
  <c r="H232" i="9" a="1"/>
  <c r="H138" i="9" a="1"/>
  <c r="D84" i="9" a="1"/>
  <c r="D98" i="9" a="1"/>
  <c r="H110" i="9" a="1"/>
  <c r="H206" i="9" a="1"/>
  <c r="D218" i="9" a="1"/>
  <c r="D70" i="9" a="1"/>
  <c r="D206" i="9" a="1"/>
  <c r="H84" i="9" a="1"/>
  <c r="D56" i="9" a="1"/>
  <c r="D192" i="9" a="1"/>
  <c r="D124" i="9" a="1"/>
  <c r="D152" i="9" a="1"/>
  <c r="H124" i="9" a="1"/>
  <c r="D16" i="9" a="1"/>
  <c r="H98" i="9" a="1"/>
  <c r="H26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38" i="7"/>
  <c r="D40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<sst xmlns="http://schemas.openxmlformats.org/spreadsheetml/2006/main" count="4497" uniqueCount="2615">
  <si>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</si>
  <si>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</si>
  <si>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</si>
  <si>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</si>
  <si>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</si>
  <si>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</si>
  <si>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</si>
  <si>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</si>
  <si>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</si>
  <si>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</si>
  <si>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</si>
  <si>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</si>
  <si>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</si>
  <si>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</si>
  <si>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</si>
  <si>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</si>
  <si>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</si>
  <si>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</si>
  <si>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</si>
  <si>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</si>
  <si>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</si>
  <si>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</si>
  <si>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</si>
  <si>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</si>
  <si>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</si>
  <si>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</si>
  <si>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</si>
  <si>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</si>
  <si>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</si>
  <si>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</si>
  <si>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</si>
  <si>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</si>
  <si>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</si>
  <si>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</si>
  <si>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</si>
  <si>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</si>
  <si>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</si>
  <si>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</si>
  <si>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</si>
  <si>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</si>
  <si>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</si>
  <si>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</si>
  <si>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</si>
  <si>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</si>
  <si>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</si>
  <si>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</si>
  <si>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</si>
  <si>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</si>
  <si>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</si>
  <si>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</si>
  <si>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</si>
  <si>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</si>
  <si>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</si>
  <si>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</si>
  <si>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</si>
  <si>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</si>
  <si>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</si>
  <si>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</si>
  <si>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</si>
  <si>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</si>
  <si>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</si>
  <si>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</si>
  <si>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</si>
  <si>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</si>
  <si>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</si>
  <si>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</si>
  <si>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</si>
  <si>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</si>
  <si>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</si>
  <si>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</si>
  <si>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</si>
  <si>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</si>
  <si>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</si>
  <si>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</si>
  <si>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</si>
  <si>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</si>
  <si>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</si>
  <si>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</si>
  <si>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</si>
  <si>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</si>
  <si>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</si>
  <si>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</si>
  <si>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</si>
  <si>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</si>
  <si>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</si>
  <si>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</si>
  <si>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</si>
  <si>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</si>
  <si>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</si>
  <si>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</si>
  <si>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</si>
  <si>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</si>
  <si>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</si>
  <si>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</si>
  <si>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</si>
  <si>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</si>
  <si>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</si>
  <si>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</si>
  <si>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</si>
  <si>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</si>
  <si>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</si>
  <si>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</si>
  <si>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</si>
  <si>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</si>
  <si>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</si>
  <si>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</si>
  <si>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</si>
  <si>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</si>
  <si>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</si>
  <si>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</si>
  <si>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</si>
  <si>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</si>
  <si>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</si>
  <si>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</si>
  <si>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</si>
  <si>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</si>
  <si>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</si>
  <si>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</si>
  <si>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</si>
  <si>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</si>
  <si>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</si>
  <si>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</si>
  <si>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</si>
  <si>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</si>
  <si>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</si>
  <si>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</si>
  <si>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</si>
  <si>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</si>
  <si>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</si>
  <si>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</si>
  <si>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</si>
  <si>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</si>
  <si>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</si>
  <si>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</si>
  <si>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</si>
  <si>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</si>
  <si>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</si>
  <si>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</si>
  <si>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</si>
  <si>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</si>
  <si>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</si>
  <si>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</si>
  <si>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</si>
  <si>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</si>
  <si>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</si>
  <si>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</si>
  <si>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</si>
  <si>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</si>
  <si>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</si>
  <si>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</si>
  <si>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</si>
  <si>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</si>
  <si>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</si>
  <si>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</si>
  <si>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</si>
  <si>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</si>
  <si>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</si>
  <si>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</si>
  <si>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</si>
  <si>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</si>
  <si>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</si>
  <si>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</si>
  <si>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</si>
  <si>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</si>
  <si>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</si>
  <si>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</si>
  <si>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</si>
  <si>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</si>
  <si>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</si>
  <si>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</si>
  <si>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</si>
  <si>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</si>
  <si>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</si>
  <si>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</si>
  <si>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</si>
  <si>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</si>
  <si>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</si>
  <si>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</si>
  <si>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</si>
  <si>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</si>
  <si>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</si>
  <si>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</si>
  <si>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</si>
  <si>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</si>
  <si>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</si>
  <si>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</si>
  <si>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</si>
  <si>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</si>
  <si>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</si>
  <si>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</si>
  <si>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</si>
  <si>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</si>
  <si>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</si>
  <si>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</si>
  <si>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</si>
  <si>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</si>
  <si>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</si>
  <si>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</si>
  <si>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</si>
  <si>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</si>
  <si>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</si>
  <si>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</si>
  <si>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</si>
  <si>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</si>
  <si>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</si>
  <si>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</si>
  <si>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</si>
  <si>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</si>
  <si>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</si>
  <si>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</si>
  <si>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</si>
  <si>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</si>
  <si>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</si>
  <si>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</si>
  <si>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</si>
  <si>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</si>
  <si>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</si>
  <si>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</si>
  <si>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</si>
  <si>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</si>
  <si>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</si>
  <si>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</si>
  <si>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</si>
  <si>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</si>
  <si>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</si>
  <si>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</si>
  <si>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</si>
  <si>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</si>
  <si>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</si>
  <si>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</si>
  <si>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</si>
  <si>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</si>
  <si>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</si>
  <si>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</si>
  <si>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</si>
  <si>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</si>
  <si>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</si>
  <si>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</si>
  <si>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</si>
  <si>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</si>
  <si>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</si>
  <si>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</si>
  <si>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</si>
  <si>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</si>
  <si>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</si>
  <si>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</si>
  <si>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</si>
  <si>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</si>
  <si>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</si>
  <si>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</si>
  <si>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</si>
  <si>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</si>
  <si>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</si>
  <si>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</si>
  <si>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</si>
  <si>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</si>
  <si>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</si>
  <si>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</si>
  <si>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</si>
  <si>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</si>
  <si>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</si>
  <si>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</si>
  <si>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</si>
  <si>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</si>
  <si>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</si>
  <si>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</si>
  <si>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</si>
  <si>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</si>
  <si>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</si>
  <si>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</si>
  <si>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</si>
  <si>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</si>
  <si>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</si>
  <si>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</si>
  <si>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</si>
  <si>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</si>
  <si>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</si>
  <si>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</si>
  <si>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</si>
  <si>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</si>
  <si>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</si>
  <si>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</si>
  <si>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</si>
  <si>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</si>
  <si>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</si>
  <si>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</si>
  <si>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</si>
  <si>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</si>
  <si>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</si>
  <si>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</si>
  <si>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</si>
  <si>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</si>
  <si>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</si>
  <si>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</si>
  <si>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</si>
  <si>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</si>
  <si>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</si>
  <si>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</si>
  <si>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</si>
  <si>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</si>
  <si>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</si>
  <si>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</si>
  <si>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</si>
  <si>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</si>
  <si>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</si>
  <si>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</si>
  <si>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</si>
  <si>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</si>
  <si>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</si>
  <si>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</si>
  <si>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</si>
  <si>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</si>
  <si>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</si>
  <si>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</si>
  <si>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</si>
  <si>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</si>
  <si>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</si>
  <si>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</si>
  <si>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</si>
  <si>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</si>
  <si>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</si>
  <si>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</si>
  <si>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</si>
  <si>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</si>
  <si>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</si>
  <si>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</si>
  <si>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</si>
  <si>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</si>
  <si>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</si>
  <si>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</si>
  <si>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</si>
  <si>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</si>
  <si>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</si>
  <si>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</si>
  <si>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</si>
  <si>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</si>
  <si>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</si>
  <si>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</si>
  <si>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</si>
  <si>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</si>
  <si>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</si>
  <si>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</si>
  <si>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</si>
  <si>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</si>
  <si>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</si>
  <si>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</si>
  <si>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</si>
  <si>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</si>
  <si>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</si>
  <si>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</si>
  <si>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</si>
  <si>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</si>
  <si>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</si>
  <si>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</si>
  <si>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</si>
  <si>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</si>
  <si>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</si>
  <si>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</si>
  <si>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</si>
  <si>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</si>
  <si>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</si>
  <si>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</si>
  <si>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</si>
  <si>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</si>
  <si>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</si>
  <si>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</si>
  <si>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</si>
  <si>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</si>
  <si>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</si>
  <si>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</si>
  <si>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</si>
  <si>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</si>
  <si>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</si>
  <si>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</si>
  <si>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</si>
  <si>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</si>
  <si>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</si>
  <si>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</si>
  <si>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</si>
  <si>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</si>
  <si>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</si>
  <si>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</si>
  <si>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</si>
  <si>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</si>
  <si>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</si>
  <si>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</si>
  <si>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</si>
  <si>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</si>
  <si>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</si>
  <si>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</si>
  <si>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</si>
  <si>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</si>
  <si>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</si>
  <si>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</si>
  <si>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</si>
  <si>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</si>
  <si>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</si>
  <si>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</si>
  <si>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</si>
  <si>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</si>
  <si>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</si>
  <si>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</si>
  <si>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</si>
  <si>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</si>
  <si>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</si>
  <si>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</si>
  <si>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</si>
  <si>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</si>
  <si>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</si>
  <si>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</si>
  <si>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</si>
  <si>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</si>
  <si>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</si>
  <si>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</si>
  <si>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</si>
  <si>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</si>
  <si>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</si>
  <si>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</si>
  <si>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</si>
  <si>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</si>
  <si>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</si>
  <si>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</si>
  <si>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</si>
  <si>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</si>
  <si>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</si>
  <si>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</si>
  <si>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</si>
  <si>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</si>
  <si>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</si>
  <si>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</si>
  <si>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</si>
  <si>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</si>
  <si>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</si>
  <si>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</si>
  <si>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</si>
  <si>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</si>
  <si>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</si>
  <si>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</si>
  <si>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</si>
  <si>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</si>
  <si>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</si>
  <si>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</si>
  <si>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</si>
  <si>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</si>
  <si>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</si>
  <si>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</si>
  <si>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</si>
  <si>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</si>
  <si>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</si>
  <si>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</si>
  <si>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</si>
  <si>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</si>
  <si>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</si>
  <si>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</si>
  <si>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</si>
  <si>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</si>
  <si>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</si>
  <si>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</si>
  <si>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</si>
  <si>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</si>
  <si>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</si>
  <si>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</si>
  <si>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</si>
  <si>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</si>
  <si>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</si>
  <si>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</si>
  <si>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</si>
  <si>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</si>
  <si>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</si>
  <si>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</si>
  <si>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</si>
  <si>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</si>
  <si>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</si>
  <si>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</si>
  <si>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</si>
  <si>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</si>
  <si>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</si>
  <si>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</si>
  <si>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</si>
  <si>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</si>
  <si>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</si>
  <si>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</si>
  <si>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</si>
  <si>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</si>
  <si>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</si>
  <si>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</si>
  <si>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</si>
  <si>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</si>
  <si>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</si>
  <si>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</si>
  <si>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</si>
  <si>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</si>
  <si>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</si>
  <si>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</si>
  <si>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</si>
  <si>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</si>
  <si>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</si>
  <si>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</si>
  <si>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</si>
  <si>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</si>
  <si>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</si>
  <si>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</si>
  <si>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</si>
  <si>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</si>
  <si>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</si>
  <si>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</si>
  <si>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</si>
  <si>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</si>
  <si>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</si>
  <si>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</si>
  <si>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</si>
  <si>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</si>
  <si>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</si>
  <si>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</si>
  <si>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</si>
  <si>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</si>
  <si>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</si>
  <si>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</si>
  <si>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</si>
  <si>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</si>
  <si>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</si>
  <si>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</si>
  <si>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</si>
  <si>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</si>
  <si>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</si>
  <si>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</si>
  <si>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</si>
  <si>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</si>
  <si>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</si>
  <si>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</si>
  <si>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</si>
  <si>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</si>
  <si>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</si>
  <si>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</si>
  <si>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</si>
  <si>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</si>
  <si>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</si>
  <si>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</si>
  <si>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</si>
  <si>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</si>
  <si>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</si>
  <si>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</si>
  <si>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</si>
  <si>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</si>
  <si>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</si>
  <si>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</si>
  <si>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</si>
  <si>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</si>
  <si>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</si>
  <si>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</si>
  <si>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</si>
  <si>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</si>
  <si>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</si>
  <si>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</si>
  <si>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</si>
  <si>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</si>
  <si>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</si>
  <si>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</si>
  <si>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</si>
  <si>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</si>
  <si>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</si>
  <si>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</si>
  <si>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</si>
  <si>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</si>
  <si>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</si>
  <si>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</si>
  <si>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</si>
  <si>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</si>
  <si>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</si>
  <si>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</si>
  <si>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</si>
  <si>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</si>
  <si>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</si>
  <si>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</si>
  <si>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</si>
  <si>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</si>
  <si>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</si>
  <si>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</si>
  <si>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</si>
  <si>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</si>
  <si>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</si>
  <si>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</si>
  <si>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</si>
  <si>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</si>
  <si>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</si>
  <si>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</si>
  <si>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</si>
  <si>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</si>
  <si>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</si>
  <si>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</si>
  <si>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</si>
  <si>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</si>
  <si>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</si>
  <si>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</si>
  <si>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</si>
  <si>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</si>
  <si>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</si>
  <si>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</si>
  <si>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</si>
  <si>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</si>
  <si>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</si>
  <si>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</si>
  <si>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</si>
  <si>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</si>
  <si>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</si>
  <si>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</si>
  <si>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</si>
  <si>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</si>
  <si>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</si>
  <si>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</si>
  <si>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</si>
  <si>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</si>
  <si>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</si>
  <si>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</si>
  <si>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</si>
  <si>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</si>
  <si>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</si>
  <si>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</si>
  <si>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</si>
  <si>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</si>
  <si>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</si>
  <si>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</si>
  <si>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</si>
  <si>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</si>
  <si>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</si>
  <si>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</si>
  <si>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</si>
  <si>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</si>
  <si>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</si>
  <si>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</si>
  <si>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</si>
  <si>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</si>
  <si>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</si>
  <si>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</si>
  <si>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</si>
  <si>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</si>
  <si>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</si>
  <si>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</si>
  <si>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</si>
  <si>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</si>
  <si>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</si>
  <si>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</si>
  <si>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</si>
  <si>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</si>
  <si>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</si>
  <si>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</si>
  <si>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</si>
  <si>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</si>
  <si>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</si>
  <si>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</si>
  <si>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</si>
  <si>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</si>
  <si>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</si>
  <si>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</si>
  <si>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</si>
  <si>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</si>
  <si>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</si>
  <si>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</si>
  <si>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</si>
  <si>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</si>
  <si>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</si>
  <si>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</si>
  <si>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</si>
  <si>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</si>
  <si>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</si>
  <si>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</si>
  <si>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</si>
  <si>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</si>
  <si>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</si>
  <si>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</si>
  <si>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</si>
  <si>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</si>
  <si>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</si>
  <si>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</si>
  <si>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</si>
  <si>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</si>
  <si>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</si>
  <si>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</si>
  <si>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</si>
  <si>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</si>
  <si>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</si>
  <si>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</si>
  <si>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</si>
  <si>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</si>
  <si>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</si>
  <si>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</si>
  <si>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</si>
  <si>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</si>
  <si>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</si>
  <si>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</si>
  <si>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</si>
  <si>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</si>
  <si>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</si>
  <si>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</si>
  <si>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</si>
  <si>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</si>
  <si>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</si>
  <si>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</si>
  <si>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</si>
  <si>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</si>
  <si>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</si>
  <si>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</si>
  <si>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</si>
  <si>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</si>
  <si>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</si>
  <si>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</si>
  <si>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</si>
  <si>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</si>
  <si>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</si>
  <si>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</si>
  <si>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</si>
  <si>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</si>
  <si>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</si>
  <si>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</si>
  <si>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</si>
  <si>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</si>
  <si>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</si>
  <si>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</si>
  <si>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</si>
  <si>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</si>
  <si>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</si>
  <si>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</si>
  <si>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</si>
  <si>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</si>
  <si>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</si>
  <si>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</si>
  <si>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</si>
  <si>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</si>
  <si>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</si>
  <si>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</si>
  <si>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</si>
  <si>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</si>
  <si>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</si>
  <si>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</si>
  <si>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</si>
  <si>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</si>
  <si>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</si>
  <si>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</si>
  <si>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</si>
  <si>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</si>
  <si>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</si>
  <si>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</si>
  <si>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</si>
  <si>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</si>
  <si>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</si>
  <si>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</si>
  <si>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</si>
  <si>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</si>
  <si>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</si>
  <si>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</si>
  <si>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</si>
  <si>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</si>
  <si>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</si>
  <si>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</si>
  <si>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</si>
  <si>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</si>
  <si>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</si>
  <si>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</si>
  <si>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</si>
  <si>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</si>
  <si>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</si>
  <si>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</si>
  <si>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</si>
  <si>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</si>
  <si>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</si>
  <si>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</si>
  <si>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</si>
  <si>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</si>
  <si>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</si>
  <si>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</si>
  <si>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</si>
  <si>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</si>
  <si>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</si>
  <si>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</si>
  <si>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</si>
  <si>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</si>
  <si>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</si>
  <si>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</si>
  <si>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</si>
  <si>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</si>
  <si>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</si>
  <si>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</si>
  <si>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</si>
  <si>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</si>
  <si>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</si>
  <si>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</si>
  <si>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</si>
  <si>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</si>
  <si>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</si>
  <si>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</si>
  <si>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</si>
  <si>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</si>
  <si>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</si>
  <si>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</si>
  <si>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</si>
  <si>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</si>
  <si>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</si>
  <si>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</si>
  <si>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</si>
  <si>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</si>
  <si>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</si>
  <si>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</si>
  <si>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</si>
  <si>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</si>
  <si>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</si>
  <si>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</si>
  <si>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</si>
  <si>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</si>
  <si>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</si>
  <si>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</si>
  <si>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</si>
  <si>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</si>
  <si>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</si>
  <si>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</si>
  <si>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</si>
  <si>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</si>
  <si>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</si>
  <si>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</si>
  <si>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</si>
  <si>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</si>
  <si>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</si>
  <si>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</si>
  <si>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</si>
  <si>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</si>
  <si>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</si>
  <si>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</si>
  <si>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</si>
  <si>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</si>
  <si>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</si>
  <si>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</si>
  <si>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</si>
  <si>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</si>
  <si>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</si>
  <si>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</si>
  <si>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</si>
  <si>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</si>
  <si>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</si>
  <si>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</si>
  <si>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</si>
  <si>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</si>
  <si>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</si>
  <si>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</si>
  <si>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</si>
  <si>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</si>
  <si>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</si>
  <si>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</si>
  <si>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</si>
  <si>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</si>
  <si>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</si>
  <si>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</si>
  <si>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</si>
  <si>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</si>
  <si>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</si>
  <si>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</si>
  <si>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</si>
  <si>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</si>
  <si>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</si>
  <si>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</si>
  <si>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</si>
  <si>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</si>
  <si>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</si>
  <si>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</si>
  <si>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</si>
  <si>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</si>
  <si>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</si>
  <si>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</si>
  <si>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</si>
  <si>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</si>
  <si>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</si>
  <si>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</si>
  <si>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</si>
  <si>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</si>
  <si>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</si>
  <si>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</si>
  <si>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</si>
  <si>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</si>
  <si>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</si>
  <si>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</si>
  <si>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</si>
  <si>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</si>
  <si>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</si>
  <si>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</si>
  <si>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</si>
  <si>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</si>
  <si>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</si>
  <si>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</si>
  <si>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</si>
  <si>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</si>
  <si>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</si>
  <si>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</si>
  <si>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</si>
  <si>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</si>
  <si>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</si>
  <si>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</si>
  <si>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</si>
  <si>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</si>
  <si>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</si>
  <si>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</si>
  <si>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</si>
  <si>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</si>
  <si>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</si>
  <si>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</si>
  <si>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</si>
  <si>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</si>
  <si>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</si>
  <si>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</si>
  <si>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</si>
  <si>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</si>
  <si>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</si>
  <si>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</si>
  <si>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</si>
  <si>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</si>
  <si>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</si>
  <si>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</si>
  <si>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</si>
  <si>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</si>
  <si>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</si>
  <si>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</si>
  <si>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</si>
  <si>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</si>
  <si>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</si>
  <si>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</si>
  <si>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</si>
  <si>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</si>
  <si>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</si>
  <si>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</si>
  <si>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</si>
  <si>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</si>
  <si>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</si>
  <si>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</si>
  <si>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</si>
  <si>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</si>
  <si>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</si>
  <si>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</si>
  <si>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</si>
  <si>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</si>
  <si>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</si>
  <si>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</si>
  <si>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</si>
  <si>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</si>
  <si>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</si>
  <si>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</si>
  <si>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</si>
  <si>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</si>
  <si>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</si>
  <si>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</si>
  <si>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</si>
  <si>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</si>
  <si>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</si>
  <si>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</si>
  <si>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</si>
  <si>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</si>
  <si>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</si>
  <si>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</si>
  <si>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</si>
  <si>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</si>
  <si>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</si>
  <si>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</si>
  <si>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</si>
  <si>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</si>
  <si>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</si>
  <si>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</si>
  <si>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</si>
  <si>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</si>
  <si>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</si>
  <si>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</si>
  <si>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</si>
  <si>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</si>
  <si>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</si>
  <si>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</si>
  <si>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</si>
  <si>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</si>
  <si>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</si>
  <si>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</si>
  <si>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</si>
  <si>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</si>
  <si>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</si>
  <si>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</si>
  <si>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</si>
  <si>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</si>
  <si>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</si>
  <si>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</si>
  <si>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</si>
  <si>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</si>
  <si>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</si>
  <si>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</si>
  <si>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</si>
  <si>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</si>
  <si>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</si>
  <si>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</si>
  <si>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</si>
  <si>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</si>
  <si>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</si>
  <si>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</si>
  <si>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</si>
  <si>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</si>
  <si>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</si>
  <si>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</si>
  <si>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</si>
  <si>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</si>
  <si>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</si>
  <si>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</si>
  <si>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</si>
  <si>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</si>
  <si>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</si>
  <si>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</si>
  <si>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</si>
  <si>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</si>
  <si>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</si>
  <si>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</si>
  <si>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</si>
  <si>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</si>
  <si>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</si>
  <si>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</si>
  <si>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</si>
  <si>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</si>
  <si>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</si>
  <si>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</si>
  <si>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</si>
  <si>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</si>
  <si>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</si>
  <si>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</si>
  <si>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</si>
  <si>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</si>
  <si>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</si>
  <si>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</si>
  <si>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</si>
  <si>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</si>
  <si>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</si>
  <si>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</si>
  <si>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</si>
  <si>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</si>
  <si>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</si>
  <si>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</si>
  <si>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</si>
  <si>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</si>
  <si>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</si>
  <si>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</si>
  <si>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</si>
  <si>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</si>
  <si>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</si>
  <si>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</si>
  <si>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</si>
  <si>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</si>
  <si>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</si>
  <si>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</si>
  <si>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</si>
  <si>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</si>
  <si>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</si>
  <si>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</si>
  <si>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</si>
  <si>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</si>
  <si>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</si>
  <si>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</si>
  <si>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</si>
  <si>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</si>
  <si>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</si>
  <si>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</si>
  <si>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</si>
  <si>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</si>
  <si>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</si>
  <si>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</si>
  <si>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</si>
  <si>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</si>
  <si>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</si>
  <si>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</si>
  <si>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</si>
  <si>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</si>
  <si>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</si>
  <si>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</si>
  <si>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</si>
  <si>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</si>
  <si>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</si>
  <si>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</si>
  <si>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</si>
  <si>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</si>
  <si>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</si>
  <si>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</si>
  <si>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</si>
  <si>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</si>
  <si>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</si>
  <si>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</si>
  <si>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</si>
  <si>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</si>
  <si>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</si>
  <si>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</si>
  <si>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</si>
  <si>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</si>
  <si>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</si>
  <si>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</si>
  <si>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</si>
  <si>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</si>
  <si>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</si>
  <si>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</si>
  <si>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</si>
  <si>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</si>
  <si>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</si>
  <si>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</si>
  <si>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</si>
  <si>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</si>
  <si>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</si>
  <si>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</si>
  <si>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</si>
  <si>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</si>
  <si>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</si>
  <si>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</si>
  <si>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</si>
  <si>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</si>
  <si>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</si>
  <si>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</si>
  <si>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</si>
  <si>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</si>
  <si>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</si>
  <si>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</si>
  <si>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</si>
  <si>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</si>
  <si>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</si>
  <si>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</si>
  <si>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</si>
  <si>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</si>
  <si>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</si>
  <si>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</si>
  <si>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</si>
  <si>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</si>
  <si>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</si>
  <si>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</si>
  <si>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</si>
  <si>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</si>
  <si>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</si>
  <si>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</si>
  <si>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</si>
  <si>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</si>
  <si>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</si>
  <si>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</si>
  <si>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</si>
  <si>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</si>
  <si>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</si>
  <si>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</si>
  <si>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</si>
  <si>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</si>
  <si>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</si>
  <si>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</si>
  <si>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</si>
  <si>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</si>
  <si>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</si>
  <si>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</si>
  <si>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</si>
  <si>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</si>
  <si>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</si>
  <si>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</si>
  <si>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</si>
  <si>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</si>
  <si>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</si>
  <si>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</si>
  <si>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</si>
  <si>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</si>
  <si>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</si>
  <si>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</si>
  <si>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</si>
  <si>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</si>
  <si>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</si>
  <si>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</si>
  <si>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</si>
  <si>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</si>
  <si>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</si>
  <si>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</si>
  <si>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</si>
  <si>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</si>
  <si>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</si>
  <si>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</si>
  <si>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</si>
  <si>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</si>
  <si>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</si>
  <si>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</si>
  <si>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</si>
  <si>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</si>
  <si>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</si>
  <si>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</si>
  <si>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</si>
  <si>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</si>
  <si>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</si>
  <si>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</si>
  <si>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</si>
  <si>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</si>
  <si>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</si>
  <si>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</si>
  <si>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</si>
  <si>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</si>
  <si>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</si>
  <si>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</si>
  <si>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</si>
  <si>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</si>
  <si>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</si>
  <si>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</si>
  <si>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</si>
  <si>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</si>
  <si>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</si>
  <si>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</si>
  <si>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</si>
  <si>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</si>
  <si>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</si>
  <si>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</si>
  <si>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</si>
  <si>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</si>
  <si>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</si>
  <si>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</si>
  <si>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</si>
  <si>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</si>
  <si>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</si>
  <si>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</si>
  <si>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</si>
  <si>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</si>
  <si>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</si>
  <si>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</si>
  <si>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</si>
  <si>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</si>
  <si>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</si>
  <si>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</si>
  <si>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</si>
  <si>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</si>
  <si>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</si>
  <si>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</si>
  <si>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</si>
  <si>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</si>
  <si>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</si>
  <si>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</si>
  <si>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</si>
  <si>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</si>
  <si>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</si>
  <si>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</si>
  <si>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</si>
  <si>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</si>
  <si>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</si>
  <si>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</si>
  <si>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</si>
  <si>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</si>
  <si>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</si>
  <si>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</si>
  <si>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</si>
  <si>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</si>
  <si>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</si>
  <si>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</si>
  <si>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</si>
  <si>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</si>
  <si>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</si>
  <si>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</si>
  <si>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</si>
  <si>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</si>
  <si>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</si>
  <si>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</si>
  <si>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</si>
  <si>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</si>
  <si>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</si>
  <si>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</si>
  <si>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</si>
  <si>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</si>
  <si>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</si>
  <si>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</si>
  <si>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</si>
  <si>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</si>
  <si>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</si>
  <si>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</si>
  <si>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</si>
  <si>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</si>
  <si>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</si>
  <si>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</si>
  <si>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</si>
  <si>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</si>
  <si>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</si>
  <si>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</si>
  <si>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</si>
  <si>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</si>
  <si>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</si>
  <si>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</si>
  <si>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</si>
  <si>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</si>
  <si>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</si>
  <si>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</si>
  <si>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</si>
  <si>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</si>
  <si>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</si>
  <si>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</si>
  <si>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</si>
  <si>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</si>
  <si>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</si>
  <si>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</si>
  <si>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</si>
  <si>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</si>
  <si>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</si>
  <si>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</si>
  <si>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</si>
  <si>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</si>
  <si>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</si>
  <si>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</si>
  <si>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</si>
  <si>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</si>
  <si>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</si>
  <si>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</si>
  <si>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</si>
  <si>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</si>
  <si>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</si>
  <si>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</si>
  <si>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</si>
  <si>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</si>
  <si>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</si>
  <si>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</si>
  <si>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</si>
  <si>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</si>
  <si>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</si>
  <si>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</si>
  <si>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</si>
  <si>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</si>
  <si>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</si>
  <si>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</si>
  <si>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</si>
  <si>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</si>
  <si>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</si>
  <si>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</si>
  <si>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</si>
  <si>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</si>
  <si>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</si>
  <si>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</si>
  <si>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</si>
  <si>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</si>
  <si>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</si>
  <si>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</si>
  <si>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</si>
  <si>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</si>
  <si>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</si>
  <si>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</si>
  <si>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</si>
  <si>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</si>
  <si>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</si>
  <si>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</si>
  <si>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</si>
  <si>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</si>
  <si>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</si>
  <si>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</si>
  <si>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</si>
  <si>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</si>
  <si>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</si>
  <si>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</si>
  <si>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</si>
  <si>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</si>
  <si>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</si>
  <si>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</si>
  <si>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</si>
  <si>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</si>
  <si>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</si>
  <si>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</si>
  <si>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</si>
  <si>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</si>
  <si>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</si>
  <si>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</si>
  <si>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</si>
  <si>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</si>
  <si>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</si>
  <si>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</si>
  <si>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</si>
  <si>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</si>
  <si>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</si>
  <si>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</si>
  <si>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</si>
  <si>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</si>
  <si>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</si>
  <si>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</si>
  <si>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</si>
  <si>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</si>
  <si>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</si>
  <si>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</si>
  <si>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</si>
  <si>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</si>
  <si>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</si>
  <si>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</si>
  <si>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</si>
  <si>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</si>
  <si>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</si>
  <si>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</si>
  <si>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</si>
  <si>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</si>
  <si>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</si>
  <si>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</si>
  <si>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</si>
  <si>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</si>
  <si>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</si>
  <si>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</si>
  <si>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</si>
  <si>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</si>
  <si>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</si>
  <si>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</si>
  <si>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</si>
  <si>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</si>
  <si>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</si>
  <si>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</si>
  <si>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</si>
  <si>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</si>
  <si>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</si>
  <si>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</si>
  <si>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</si>
  <si>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</si>
  <si>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</si>
  <si>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</si>
  <si>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</si>
  <si>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</si>
  <si>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</si>
  <si>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</si>
  <si>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</si>
  <si>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</si>
  <si>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</si>
  <si>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</si>
  <si>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</si>
  <si>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</si>
  <si>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</si>
  <si>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</si>
  <si>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</si>
  <si>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</si>
  <si>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</si>
  <si>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</si>
  <si>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</si>
  <si>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</si>
  <si>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</si>
  <si>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</si>
  <si>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</si>
  <si>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</si>
  <si>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</si>
  <si>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</si>
  <si>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</si>
  <si>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</si>
  <si>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</si>
  <si>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</si>
  <si>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</si>
  <si>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</si>
  <si>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</si>
  <si>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</si>
  <si>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</si>
  <si>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</si>
  <si>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</si>
  <si>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</si>
  <si>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</si>
  <si>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</si>
  <si>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</si>
  <si>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</si>
  <si>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</si>
  <si>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</si>
  <si>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</si>
  <si>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</si>
  <si>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</si>
  <si>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</si>
  <si>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</si>
  <si>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</si>
  <si>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</si>
  <si>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</si>
  <si>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</si>
  <si>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</si>
  <si>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</si>
  <si>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</si>
  <si>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</si>
  <si>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</si>
  <si>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</si>
  <si>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</si>
  <si>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</si>
  <si>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</si>
  <si>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</si>
  <si>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</si>
  <si>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</si>
  <si>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</si>
  <si>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</si>
  <si>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</si>
  <si>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</si>
  <si>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</si>
  <si>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</si>
  <si>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</si>
  <si>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</si>
  <si>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</si>
  <si>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</si>
  <si>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</si>
  <si>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</si>
  <si>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</si>
  <si>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</si>
  <si>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</si>
  <si>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</si>
  <si>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</si>
  <si>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</si>
  <si>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</si>
  <si>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</si>
  <si>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</si>
  <si>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</si>
  <si>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</si>
  <si>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</si>
  <si>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</si>
  <si>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</si>
  <si>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</si>
  <si>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</si>
  <si>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</si>
  <si>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</si>
  <si>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</si>
  <si>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</si>
  <si>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</si>
  <si>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</si>
  <si>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</si>
  <si>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</si>
  <si>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</si>
  <si>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</si>
  <si>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</si>
  <si>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</si>
  <si>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</si>
  <si>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</si>
  <si>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</si>
  <si>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</si>
  <si>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</si>
  <si>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</si>
  <si>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</si>
  <si>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</si>
  <si>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</si>
  <si>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</si>
  <si>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</si>
  <si>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</si>
  <si>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</si>
  <si>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</si>
  <si>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</si>
  <si>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</si>
  <si>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</si>
  <si>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</si>
  <si>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</si>
  <si>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</si>
  <si>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</si>
  <si>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</si>
  <si>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</si>
  <si>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</si>
  <si>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</si>
  <si>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</si>
  <si>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</si>
  <si>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</si>
  <si>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</si>
  <si>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</si>
  <si>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</si>
  <si>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</si>
  <si>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</si>
  <si>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</si>
  <si>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</si>
  <si>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</si>
  <si>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</si>
  <si>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</si>
  <si>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</si>
  <si>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</si>
  <si>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</si>
  <si>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</si>
  <si>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</si>
  <si>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</si>
  <si>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</si>
  <si>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</si>
  <si>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</si>
  <si>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</si>
  <si>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</si>
  <si>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</si>
  <si>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</si>
  <si>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</si>
  <si>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</si>
  <si>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</si>
  <si>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</si>
  <si>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</si>
  <si>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</si>
  <si>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</si>
  <si>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</si>
  <si>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</si>
  <si>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</si>
  <si>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</si>
  <si>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</si>
  <si>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</si>
  <si>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</si>
  <si>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</si>
  <si>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</si>
  <si>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</si>
  <si>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</si>
  <si>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</si>
  <si>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</si>
  <si>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</si>
  <si>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</si>
  <si>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</si>
  <si>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</si>
  <si>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</si>
  <si>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</si>
  <si>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</si>
  <si>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</si>
  <si>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</si>
  <si>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</si>
  <si>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</si>
  <si>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</si>
  <si>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</si>
  <si>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</si>
  <si>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</si>
  <si>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</si>
  <si>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</si>
  <si>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</si>
  <si>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</si>
  <si>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</si>
  <si>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</si>
  <si>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</si>
  <si>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</si>
  <si>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</si>
  <si>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</si>
  <si>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</si>
  <si>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</si>
  <si>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</si>
  <si>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</si>
  <si>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</si>
  <si>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</si>
  <si>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</si>
  <si>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</si>
  <si>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</si>
  <si>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</si>
  <si>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</si>
  <si>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</si>
  <si>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</si>
  <si>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</si>
  <si>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</si>
  <si>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</si>
  <si>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</si>
  <si>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</si>
  <si>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</si>
  <si>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</si>
  <si>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</si>
  <si>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</si>
  <si>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</si>
  <si>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</si>
  <si>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</si>
  <si>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</si>
  <si>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</si>
  <si>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</si>
  <si>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</si>
  <si>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</si>
  <si>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</si>
  <si>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</si>
  <si>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</si>
  <si>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</si>
  <si>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</si>
  <si>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</si>
  <si>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</si>
  <si>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</si>
  <si>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</si>
  <si>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</si>
  <si>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</si>
  <si>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</si>
  <si>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</si>
  <si>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</si>
  <si>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</si>
  <si>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</si>
  <si>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</si>
  <si>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</si>
  <si>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</si>
  <si>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</si>
  <si>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</si>
  <si>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</si>
  <si>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</si>
  <si>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</si>
  <si>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</si>
  <si>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</si>
  <si>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</si>
  <si>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</si>
  <si>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</si>
  <si>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</si>
  <si>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</si>
  <si>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</si>
  <si>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</si>
  <si>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</si>
  <si>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</si>
  <si>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</si>
  <si>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</si>
  <si>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</si>
  <si>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</si>
  <si>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</si>
  <si>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</si>
  <si>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</si>
  <si>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</si>
  <si>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</si>
  <si>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</si>
  <si>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</si>
  <si>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</si>
  <si>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</si>
  <si>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</si>
  <si>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</si>
  <si>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</si>
  <si>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</si>
  <si>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</si>
  <si>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</si>
  <si>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</si>
  <si>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</si>
  <si>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</si>
  <si>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</si>
  <si>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</si>
  <si>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</si>
  <si>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</si>
  <si>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</si>
  <si>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</si>
  <si>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</si>
  <si>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</si>
  <si>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</si>
  <si>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</si>
  <si>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</si>
  <si>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</si>
  <si>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</si>
  <si>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</si>
  <si>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</si>
  <si>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</si>
  <si>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</si>
  <si>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</si>
  <si>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</si>
  <si>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</si>
  <si>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</si>
  <si>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</si>
  <si>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</si>
  <si>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</si>
  <si>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</si>
  <si>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</si>
  <si>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</si>
  <si>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</si>
  <si>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</si>
  <si>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</si>
  <si>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</si>
  <si>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</si>
  <si>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</si>
  <si>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</si>
  <si>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</si>
  <si>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</si>
  <si>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</si>
  <si>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</si>
  <si>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</si>
  <si>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</si>
  <si>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</si>
  <si>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</si>
  <si>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</si>
  <si>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</si>
  <si>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</si>
  <si>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</si>
  <si>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</si>
  <si>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</si>
  <si>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</si>
  <si>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</si>
  <si>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</si>
  <si>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</si>
  <si>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</si>
  <si>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</si>
  <si>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</si>
  <si>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</si>
  <si>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</si>
  <si>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</si>
  <si>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</si>
  <si>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</si>
  <si>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</si>
  <si>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</si>
  <si>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</si>
  <si>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</si>
  <si>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</si>
  <si>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</si>
  <si>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</si>
  <si>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</si>
  <si>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</si>
  <si>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</si>
  <si>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</si>
  <si>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</si>
  <si>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</si>
  <si>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</si>
  <si>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</si>
  <si>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</si>
  <si>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</si>
  <si>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</si>
  <si>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</si>
  <si>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</si>
  <si>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</si>
  <si>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</si>
  <si>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</si>
  <si>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</si>
  <si>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</si>
  <si>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</si>
  <si>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</si>
  <si>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</si>
  <si>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</si>
  <si>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</si>
  <si>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</si>
  <si>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</si>
  <si>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</si>
  <si>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</si>
  <si>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</si>
  <si>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</si>
  <si>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</si>
  <si>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</si>
  <si>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</si>
  <si>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</si>
  <si>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</si>
  <si>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</si>
  <si>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</si>
  <si>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</si>
  <si>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</si>
  <si>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</si>
  <si>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</si>
  <si>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</si>
  <si>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</si>
  <si>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</si>
  <si>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</si>
  <si>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</si>
  <si>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</si>
  <si>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</si>
  <si>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</si>
  <si>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</si>
  <si>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</si>
  <si>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</si>
  <si>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</si>
  <si>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</si>
  <si>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</si>
  <si>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</si>
  <si>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</si>
  <si>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</si>
  <si>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</si>
  <si>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</si>
  <si>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</si>
  <si>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</si>
  <si>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</si>
  <si>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</si>
  <si>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</si>
  <si>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</si>
  <si>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</si>
  <si>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</si>
  <si>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</si>
  <si>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</si>
  <si>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</si>
  <si>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</si>
  <si>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</si>
  <si>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</si>
  <si>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</si>
  <si>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</si>
  <si>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</si>
  <si>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</si>
  <si>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</si>
  <si>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</si>
  <si>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</si>
  <si>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</si>
  <si>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</si>
  <si>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</si>
  <si>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</si>
  <si>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</si>
  <si>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</si>
  <si>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</si>
  <si>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</si>
  <si>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</si>
  <si>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</si>
  <si>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</si>
  <si>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</si>
  <si>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</si>
  <si>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</si>
  <si>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</si>
  <si>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</si>
  <si>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</si>
  <si>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</si>
  <si>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</si>
  <si>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</si>
  <si>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</si>
  <si>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</si>
  <si>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</si>
  <si>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</si>
  <si>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</si>
  <si>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</si>
  <si>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</si>
  <si>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</si>
  <si>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</si>
  <si>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</si>
  <si>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</si>
  <si>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</si>
  <si>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</si>
  <si>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</si>
  <si>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</si>
  <si>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</si>
  <si>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</si>
  <si>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</si>
  <si>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</si>
  <si>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</si>
  <si>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</si>
  <si>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</si>
  <si>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</si>
  <si>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</si>
  <si>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</si>
  <si>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</si>
  <si>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</si>
  <si>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</si>
  <si>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</si>
  <si>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</si>
  <si>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</si>
  <si>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</si>
  <si>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</si>
  <si>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</si>
  <si>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</si>
  <si>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</si>
  <si>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</si>
  <si>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</si>
  <si>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</si>
  <si>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</si>
  <si>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</si>
  <si>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</si>
  <si>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</si>
  <si>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</si>
  <si>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</si>
  <si>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</si>
  <si>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</si>
  <si>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</si>
  <si>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</si>
  <si>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</si>
  <si>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</si>
  <si>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</si>
  <si>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</si>
  <si>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</si>
  <si>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</si>
  <si>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</si>
  <si>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</si>
  <si>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</si>
  <si>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</si>
  <si>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</si>
  <si>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</si>
  <si>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</si>
  <si>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</si>
  <si>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</si>
  <si>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</si>
  <si>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</si>
  <si>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</si>
  <si>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</si>
  <si>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</si>
  <si>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</si>
  <si>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</si>
  <si>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</si>
  <si>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</si>
  <si>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</si>
  <si>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</si>
  <si>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</si>
  <si>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</si>
  <si>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</si>
  <si>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</si>
  <si>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</si>
  <si>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</si>
  <si>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</si>
  <si>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</si>
  <si>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</si>
  <si>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</si>
  <si>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</si>
  <si>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</si>
  <si>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</si>
  <si>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</si>
  <si>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</si>
  <si>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</si>
  <si>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</si>
  <si>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</si>
  <si>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</si>
  <si>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</si>
  <si>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</si>
  <si>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</si>
  <si>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</si>
  <si>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</si>
  <si>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</si>
  <si>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</si>
  <si>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</si>
  <si>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</si>
  <si>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</si>
  <si>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</si>
  <si>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</si>
  <si>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</si>
  <si>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</si>
  <si>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</si>
  <si>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</si>
  <si>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</si>
  <si>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</si>
  <si>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</si>
  <si>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</si>
  <si>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</si>
  <si>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</si>
  <si>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</si>
  <si>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</si>
  <si>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</si>
  <si>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</si>
  <si>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</si>
  <si>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</si>
  <si>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</si>
  <si>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</si>
  <si>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</si>
  <si>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</si>
  <si>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</si>
  <si>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</si>
  <si>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</si>
  <si>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</si>
  <si>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</si>
  <si>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</si>
  <si>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</si>
  <si>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</si>
  <si>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</si>
  <si>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</si>
  <si>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</si>
  <si>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</si>
  <si>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</si>
  <si>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</si>
  <si>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</si>
  <si>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</si>
  <si>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</si>
  <si>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</si>
  <si>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</si>
  <si>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</si>
  <si>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</si>
  <si>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</si>
  <si>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</si>
  <si>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</si>
  <si>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</si>
  <si>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</si>
  <si>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</si>
  <si>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</si>
  <si>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</si>
  <si>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</si>
  <si>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</si>
  <si>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</si>
  <si>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</si>
  <si>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</si>
  <si>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</si>
  <si>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</si>
  <si>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</si>
  <si>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</si>
  <si>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</si>
  <si>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</si>
  <si>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</si>
  <si>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</si>
  <si>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</si>
  <si>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</si>
  <si>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</si>
  <si>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</si>
  <si>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</si>
  <si>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</si>
  <si>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</si>
  <si>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</si>
  <si>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</si>
  <si>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</si>
  <si>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</si>
  <si>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</si>
  <si>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</si>
  <si>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</si>
  <si>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</si>
  <si>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</si>
  <si>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</si>
  <si>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</si>
  <si>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</si>
  <si>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</si>
  <si>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</si>
  <si>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</si>
  <si>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</si>
  <si>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</si>
  <si>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</si>
  <si>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</si>
  <si>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</si>
  <si>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</si>
  <si>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</si>
  <si>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</si>
  <si>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</si>
  <si>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</si>
  <si>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</si>
  <si>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</si>
  <si>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</si>
  <si>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</si>
  <si>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</si>
  <si>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</si>
  <si>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</si>
  <si>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</si>
  <si>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</si>
  <si>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</si>
  <si>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</si>
  <si>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</si>
  <si>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</si>
  <si>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</si>
  <si>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</si>
  <si>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</si>
  <si>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</si>
  <si>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</si>
  <si>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</si>
  <si>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</si>
  <si>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</si>
  <si>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</si>
  <si>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</si>
  <si>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</si>
  <si>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</si>
  <si>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</si>
  <si>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</si>
  <si>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</si>
  <si>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</si>
  <si>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</si>
  <si>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</si>
  <si>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</si>
  <si>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</si>
  <si>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</si>
  <si>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</si>
  <si>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</si>
  <si>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</si>
  <si>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</si>
  <si>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</si>
  <si>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</si>
  <si>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</si>
  <si>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</si>
  <si>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</si>
  <si>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</si>
  <si>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</si>
  <si>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</si>
  <si>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</si>
  <si>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</si>
  <si>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</si>
  <si>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</si>
  <si>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</si>
  <si>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</si>
  <si>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</si>
  <si>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</si>
  <si>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</si>
  <si>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</si>
  <si>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</si>
  <si>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</si>
  <si>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</si>
  <si>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</si>
  <si>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</si>
  <si>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</si>
  <si>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</si>
  <si>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</si>
  <si>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</si>
  <si>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</si>
  <si>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</si>
  <si>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</si>
  <si>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</si>
  <si>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</si>
  <si>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</si>
  <si>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</si>
  <si>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</si>
  <si>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</si>
  <si>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</si>
  <si>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</si>
  <si>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</si>
  <si>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</si>
  <si>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</si>
  <si>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</si>
  <si>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</si>
  <si>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</si>
  <si>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</si>
  <si>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</si>
  <si>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</si>
  <si>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</si>
  <si>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</si>
  <si>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</si>
  <si>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</si>
  <si>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</si>
  <si>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</si>
  <si>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</si>
  <si>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</si>
  <si>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</si>
  <si>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</si>
  <si>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</si>
  <si>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</si>
  <si>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</si>
  <si>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</si>
  <si>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</si>
  <si>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</si>
  <si>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</si>
  <si>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</si>
  <si>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</si>
  <si>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</si>
  <si>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</si>
  <si>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</si>
  <si>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</si>
  <si>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</si>
  <si>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</si>
  <si>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</si>
  <si>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</si>
  <si>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</si>
  <si>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</si>
  <si>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</si>
  <si>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</si>
  <si>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</si>
  <si>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</si>
  <si>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</si>
  <si>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</si>
  <si>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</si>
  <si>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</si>
  <si>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</si>
  <si>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</si>
  <si>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</si>
  <si>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</si>
  <si>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</si>
  <si>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</si>
  <si>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</si>
  <si>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</si>
  <si>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</si>
  <si>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</si>
  <si>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</si>
  <si>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</si>
  <si>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</si>
  <si>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</si>
  <si>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</si>
  <si>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</si>
  <si>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</si>
  <si>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</si>
  <si>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</si>
  <si>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</si>
  <si>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</si>
  <si>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</si>
  <si>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</si>
  <si>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</si>
  <si>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</si>
  <si>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</si>
  <si>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</si>
  <si>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</si>
  <si>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</si>
  <si>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</si>
  <si>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</si>
  <si>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</si>
  <si>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</si>
  <si>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</si>
  <si>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</si>
  <si>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</si>
  <si>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</si>
  <si>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</si>
  <si>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</si>
  <si>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</si>
  <si>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</si>
  <si>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</si>
  <si>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</si>
  <si>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</si>
  <si>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</si>
  <si>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</si>
  <si>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</si>
  <si>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</si>
  <si>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</si>
  <si>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</si>
  <si>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</si>
  <si>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</si>
  <si>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</si>
  <si>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</si>
  <si>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</si>
  <si>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</si>
  <si>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</si>
  <si>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</si>
  <si>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</si>
  <si>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</si>
  <si>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</si>
  <si>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</si>
  <si>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</si>
  <si>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</si>
  <si>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</si>
  <si>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</si>
  <si>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</si>
  <si>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</si>
  <si>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</si>
  <si>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</si>
  <si>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</si>
  <si>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</si>
  <si>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</si>
  <si>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</si>
  <si>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</si>
  <si>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</si>
  <si>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</si>
  <si>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</si>
  <si>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</si>
  <si>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</si>
  <si>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</si>
  <si>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</si>
  <si>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</si>
  <si>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</si>
  <si>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</si>
  <si>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</si>
  <si>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</si>
  <si>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</si>
  <si>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</si>
  <si>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</si>
  <si>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</si>
  <si>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</si>
  <si>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</si>
  <si>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</si>
  <si>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</si>
  <si>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</si>
  <si>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</si>
  <si>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</si>
  <si>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</si>
  <si>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</si>
  <si>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</si>
  <si>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</si>
  <si>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</si>
  <si>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</si>
  <si>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</si>
  <si>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</si>
  <si>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</si>
  <si>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</si>
  <si>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</si>
  <si>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</si>
  <si>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</si>
  <si>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</si>
  <si>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</si>
  <si>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</si>
  <si>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</si>
  <si>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</si>
  <si>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</si>
  <si>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</si>
  <si>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</si>
  <si>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</si>
  <si>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</si>
  <si>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</si>
  <si>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</si>
  <si>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</si>
  <si>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</si>
  <si>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</si>
  <si>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</si>
  <si>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</si>
  <si>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</si>
  <si>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</si>
  <si>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</si>
  <si>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</si>
  <si>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</si>
  <si>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</si>
  <si>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</si>
  <si>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</si>
  <si>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</si>
  <si>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</si>
  <si>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</si>
  <si>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</si>
  <si>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</si>
  <si>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</si>
  <si>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</si>
  <si>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</si>
  <si>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</si>
  <si>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</si>
  <si>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</si>
  <si>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</si>
  <si>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</si>
  <si>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</si>
  <si>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</si>
  <si>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</si>
  <si>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</si>
  <si>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</si>
  <si>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</si>
  <si>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</si>
  <si>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</si>
  <si>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</si>
  <si>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</si>
  <si>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</si>
  <si>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</si>
  <si>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</si>
  <si>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</si>
  <si>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</si>
  <si>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</si>
  <si>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</si>
  <si>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</si>
  <si>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</si>
  <si>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</si>
  <si>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</si>
  <si>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</si>
  <si>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</si>
  <si>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</si>
  <si>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</si>
  <si>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</si>
  <si>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</si>
  <si>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</si>
  <si>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</si>
  <si>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</si>
  <si>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</si>
  <si>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</si>
  <si>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</si>
  <si>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</si>
  <si>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</si>
  <si>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</si>
  <si>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</si>
  <si>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</si>
  <si>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</si>
  <si>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</si>
  <si>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</si>
  <si>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</si>
  <si>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</si>
  <si>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</si>
  <si>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</si>
  <si>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</si>
  <si>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</si>
  <si>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</si>
  <si>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</si>
  <si>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</si>
  <si>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</si>
  <si>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</si>
  <si>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</si>
  <si>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</si>
  <si>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</si>
  <si>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</si>
  <si>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</si>
  <si>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</si>
  <si>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</si>
  <si>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</si>
  <si>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</si>
  <si>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</si>
  <si>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</si>
  <si>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</si>
  <si>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</si>
  <si>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</si>
  <si>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</si>
  <si>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</si>
  <si>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</si>
  <si>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</si>
  <si>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</si>
  <si>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</si>
  <si>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</si>
  <si>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</si>
  <si>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</si>
  <si>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</si>
  <si>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</si>
  <si>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</si>
  <si>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</si>
  <si>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</si>
  <si>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</si>
  <si>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</si>
  <si>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</si>
  <si>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</si>
  <si>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</si>
  <si>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</si>
  <si>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</si>
  <si>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</si>
  <si>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</si>
  <si>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</si>
  <si>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</si>
  <si>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</si>
  <si>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</si>
  <si>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</si>
  <si>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</si>
  <si>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</si>
  <si>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</si>
  <si>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</si>
  <si>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</si>
  <si>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</si>
  <si>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</si>
  <si>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</si>
  <si>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</si>
  <si>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</si>
  <si>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</si>
  <si>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</si>
  <si>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</si>
  <si>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</si>
  <si>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</si>
  <si>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</si>
  <si>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</si>
  <si>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</si>
  <si>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</si>
  <si>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</si>
  <si>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</si>
  <si>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</si>
  <si>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</si>
  <si>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</si>
  <si>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</si>
  <si>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</si>
  <si>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</si>
  <si>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</si>
  <si>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</si>
  <si>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</si>
  <si>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</si>
  <si>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</si>
  <si>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</si>
  <si>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</si>
  <si>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</si>
  <si>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</si>
  <si>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</si>
  <si>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</si>
  <si>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</si>
  <si>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</si>
  <si>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</si>
  <si>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</si>
  <si>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</si>
  <si>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</si>
  <si>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</si>
  <si>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</si>
  <si>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</si>
  <si>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</si>
  <si>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</si>
  <si>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</si>
  <si>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</si>
  <si>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</si>
  <si>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</si>
  <si>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</si>
  <si>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</si>
  <si>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</si>
  <si>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</si>
  <si>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</si>
  <si>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</si>
  <si>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</si>
  <si>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</si>
  <si>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</si>
  <si>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</si>
  <si>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</si>
  <si>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</si>
  <si>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</si>
  <si>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</si>
  <si>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</si>
  <si>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</si>
  <si>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</si>
  <si>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</si>
  <si>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</si>
  <si>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</si>
  <si>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</si>
  <si>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</si>
  <si>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</si>
  <si>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</si>
  <si>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</si>
  <si>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</si>
  <si>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</si>
  <si>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</si>
  <si>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</si>
  <si>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</si>
  <si>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</si>
  <si>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</si>
  <si>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</si>
  <si>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</si>
  <si>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</si>
  <si>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</si>
  <si>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</si>
  <si>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</si>
  <si>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</si>
  <si>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</si>
  <si>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</si>
  <si>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</si>
  <si>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</si>
  <si>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</si>
  <si>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</si>
  <si>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</si>
  <si>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</si>
  <si>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</si>
  <si>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</si>
  <si>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</si>
  <si>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</si>
  <si>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</si>
  <si>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</si>
  <si>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</si>
  <si>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</si>
  <si>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</si>
  <si>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</si>
  <si>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</si>
  <si>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</si>
  <si>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</si>
  <si>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</si>
  <si>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</si>
  <si>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</si>
  <si>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</si>
  <si>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</si>
  <si>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</si>
  <si>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</si>
  <si>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</si>
  <si>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</si>
  <si>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</si>
  <si>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</si>
  <si>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</si>
  <si>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</si>
  <si>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</si>
  <si>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</si>
  <si>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</si>
  <si>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</si>
  <si>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</si>
  <si>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</si>
  <si>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</si>
  <si>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</si>
  <si>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</si>
  <si>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</si>
  <si>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</si>
  <si>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</si>
  <si>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</si>
  <si>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</si>
  <si>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</si>
  <si>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</si>
  <si>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</si>
  <si>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</si>
  <si>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</si>
  <si>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</si>
  <si>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</si>
  <si>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</si>
  <si>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</si>
  <si>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</si>
  <si>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</si>
  <si>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</si>
  <si>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</si>
  <si>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</si>
  <si>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</si>
  <si>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</si>
  <si>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</si>
  <si>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</si>
  <si>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</si>
  <si>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</si>
  <si>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</si>
  <si>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</si>
  <si>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</si>
  <si>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</si>
  <si>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</si>
  <si>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</si>
  <si>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</si>
  <si>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</si>
  <si>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</si>
  <si>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</si>
  <si>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</si>
  <si>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</si>
  <si>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</si>
  <si>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</si>
  <si>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</si>
  <si>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</si>
  <si>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Kevin Meldrum</t>
  </si>
  <si>
    <t>kevin.meldrum@churchofjesuschrist.org</t>
  </si>
  <si>
    <t>Westchester 1,2-Westchester IL-Rel Soc-WO#J5027551-00205</t>
  </si>
  <si>
    <t>1550 Haase Avenue</t>
  </si>
  <si>
    <t>Westchester, IL  60154-3421</t>
  </si>
  <si>
    <t>630-921-4252</t>
  </si>
  <si>
    <t xml:space="preserve">interior box:  womens restroom &amp; door M101 </t>
  </si>
  <si>
    <t>key box:  26335  parking lot side by wheelchair ramp</t>
  </si>
  <si>
    <t>Relief Soc</t>
  </si>
  <si>
    <t>SKS</t>
  </si>
  <si>
    <t>commission</t>
  </si>
  <si>
    <t>Travis Bradshaw</t>
  </si>
  <si>
    <t>XX</t>
  </si>
  <si>
    <t>travis@coltoninc.com</t>
  </si>
  <si>
    <t>Relief Society Rm</t>
  </si>
  <si>
    <t>5th Avenue lined w/Flameguard</t>
  </si>
  <si>
    <t>sks</t>
  </si>
  <si>
    <t>per Kelly Brosig's measurements</t>
  </si>
  <si>
    <t>3 pair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</si>
</sst>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6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kevin.meldrum@churchofjesuschrist.org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2"/>
  <sheetViews>
    <sheetView showGridLines="0" tabSelected="1" view="pageBreakPreview" zoomScaleNormal="100" zoomScaleSheetLayoutView="100" workbookViewId="0">
      <selection activeCell="B11" sqref="B1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3.42578125" customWidth="1"/>
    <col min="9" max="9" width="0.28515625" customWidth="1"/>
    <col min="10" max="10" width="0.4257812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4.25">
      <c r="A10" s="283" t="s">
        <v>3</v>
      </c>
      <c r="B10" s="284">
        <v>45789</v>
      </c>
      <c r="C10" s="285"/>
      <c r="D10" s="285"/>
      <c r="E10" s="285"/>
      <c r="F10" s="285"/>
      <c r="G10" s="286"/>
      <c r="H10" s="285"/>
      <c r="I10" s="285"/>
      <c r="J10" s="285"/>
    </row>
    <row r="11" spans="1:11" s="267" customFormat="1" ht="14.25">
      <c r="A11" s="283"/>
      <c r="B11" s="285"/>
      <c r="C11" s="285"/>
      <c r="D11" s="285"/>
      <c r="E11" s="268"/>
      <c r="F11" s="285"/>
      <c r="G11" s="286"/>
      <c r="H11" s="285"/>
      <c r="I11" s="285"/>
      <c r="J11" s="285"/>
    </row>
    <row r="12" spans="1:11" ht="13.7" customHeight="1">
      <c r="A12" s="287" t="s">
        <v>96</v>
      </c>
      <c r="B12" s="297" t="str">
        <f>Worksheet!D3</f>
        <v>JLL</v>
      </c>
      <c r="C12" s="238"/>
      <c r="D12" s="238"/>
      <c r="E12" s="269"/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8"/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8.65" customHeight="1">
      <c r="A14" s="266"/>
      <c r="B14" s="288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16.350000000000001" customHeight="1">
      <c r="A15" s="266" t="s">
        <v>97</v>
      </c>
      <c r="B15" s="298" t="str">
        <f>Worksheet!D6</f>
        <v>Kevin Meldrum</v>
      </c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3.15" customHeight="1">
      <c r="A16" s="238" t="s">
        <v>105</v>
      </c>
      <c r="B16" s="266" t="str">
        <f>Worksheet!J7</f>
        <v>kevin.meldrum@churchofjesuschrist.org</v>
      </c>
      <c r="C16" s="238"/>
      <c r="D16" s="238"/>
      <c r="E16" s="238"/>
      <c r="F16" s="238"/>
      <c r="G16" s="238"/>
      <c r="H16" s="238"/>
      <c r="I16" s="238"/>
      <c r="J16" s="238"/>
      <c r="K16" s="2"/>
    </row>
    <row r="17" spans="1:11" ht="15.75" customHeight="1">
      <c r="A17" s="238" t="s">
        <v>99</v>
      </c>
      <c r="B17" s="238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3.7" customHeight="1">
      <c r="A18" s="238" t="s">
        <v>103</v>
      </c>
      <c r="B18" s="238" t="str">
        <f>Worksheet!J6</f>
        <v>630-921-4252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>
      <c r="A19" s="238"/>
      <c r="B19" s="238"/>
      <c r="C19" s="238"/>
      <c r="D19" s="238"/>
      <c r="E19" s="238"/>
      <c r="F19" s="238"/>
      <c r="G19" s="238"/>
      <c r="H19" s="238"/>
      <c r="I19" s="238"/>
      <c r="J19" s="28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 ht="24.2" customHeight="1">
      <c r="A21" s="289" t="s">
        <v>2519</v>
      </c>
      <c r="B21" s="290" t="str">
        <f>Worksheet!W4</f>
        <v>Westchester 1,2-Westchester IL-Rel Soc-WO#J5027551-00205</v>
      </c>
      <c r="C21" s="290"/>
      <c r="D21" s="290"/>
      <c r="E21" s="238"/>
      <c r="F21" s="238"/>
      <c r="G21" s="238"/>
      <c r="H21" s="238"/>
      <c r="I21" s="238"/>
      <c r="J21" s="238"/>
      <c r="K21" s="2"/>
    </row>
    <row r="22" spans="1:11">
      <c r="A22" s="238"/>
      <c r="B22" s="238"/>
      <c r="C22" s="238"/>
      <c r="D22" s="238"/>
      <c r="E22" s="238"/>
      <c r="F22" s="238"/>
      <c r="G22" s="238"/>
      <c r="H22" s="238"/>
      <c r="I22" s="238"/>
      <c r="J22" s="238"/>
      <c r="K22" s="2"/>
    </row>
    <row r="23" spans="1:11" ht="14.25">
      <c r="A23" s="266" t="s">
        <v>2520</v>
      </c>
      <c r="B23" s="266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>
      <c r="A24" s="238"/>
      <c r="B24" s="238"/>
      <c r="C24" s="238"/>
      <c r="D24" s="238"/>
      <c r="E24" s="238"/>
      <c r="F24" s="238"/>
      <c r="G24" s="238"/>
      <c r="H24" s="238"/>
      <c r="I24" s="238"/>
      <c r="J24" s="282"/>
    </row>
    <row r="25" spans="1:11">
      <c r="A25" s="238"/>
      <c r="B25" s="238"/>
      <c r="C25" s="238"/>
      <c r="D25" s="239" t="s">
        <v>6</v>
      </c>
      <c r="E25" s="239"/>
      <c r="F25" s="239"/>
      <c r="G25" s="239"/>
      <c r="H25" s="239"/>
      <c r="I25" s="238"/>
      <c r="J25" s="282"/>
    </row>
    <row r="26" spans="1:11">
      <c r="A26" s="238"/>
      <c r="B26" s="240" t="s">
        <v>104</v>
      </c>
      <c r="C26" s="240"/>
      <c r="D26" s="291" t="s">
        <v>98</v>
      </c>
      <c r="E26" s="291"/>
      <c r="F26" s="291" t="s">
        <v>11</v>
      </c>
      <c r="G26" s="291"/>
      <c r="H26" s="291" t="s">
        <v>12</v>
      </c>
      <c r="I26" s="291"/>
      <c r="J26" s="282"/>
    </row>
    <row r="27" spans="1:11">
      <c r="A27" s="238"/>
      <c r="B27" s="238"/>
      <c r="C27" s="238"/>
      <c r="D27" s="239"/>
      <c r="E27" s="239"/>
      <c r="F27" s="239"/>
      <c r="G27" s="239"/>
      <c r="H27" s="239"/>
      <c r="I27" s="239"/>
      <c r="J27" s="282"/>
      <c r="K27" s="2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>
      <c r="A29" s="238"/>
      <c r="B29" s="238" t="s">
        <v>2610</v>
      </c>
      <c r="C29" s="238"/>
      <c r="D29" s="239" t="s">
        <v>2614</v>
      </c>
      <c r="E29" s="239"/>
      <c r="F29" s="239" t="s">
        <v>2482</v>
      </c>
      <c r="G29" s="239"/>
      <c r="H29" s="239" t="s">
        <v>2611</v>
      </c>
      <c r="I29" s="239"/>
      <c r="J29" s="282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2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2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2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2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92">
        <v>5</v>
      </c>
      <c r="I34" s="239"/>
      <c r="J34" s="282"/>
      <c r="K34" s="2"/>
    </row>
    <row r="35" spans="1:11">
      <c r="A35" s="269"/>
      <c r="B35" s="272" t="s">
        <v>2530</v>
      </c>
      <c r="C35" s="414" t="s">
        <v>2524</v>
      </c>
      <c r="D35" s="414"/>
      <c r="E35" s="414"/>
      <c r="F35" s="414"/>
      <c r="G35" s="269"/>
      <c r="H35" s="269"/>
      <c r="I35" s="271"/>
      <c r="J35" s="282"/>
      <c r="K35" s="2"/>
    </row>
    <row r="36" spans="1:11" s="267" customFormat="1" ht="12.75" customHeight="1">
      <c r="A36" s="269"/>
      <c r="B36" s="285"/>
      <c r="C36" s="285"/>
      <c r="D36" s="285"/>
      <c r="E36" s="285"/>
      <c r="F36" s="285"/>
      <c r="G36" s="270"/>
      <c r="H36" s="270"/>
      <c r="I36" s="271"/>
      <c r="J36" s="285"/>
    </row>
    <row r="37" spans="1:11" s="267" customFormat="1" ht="12.75" customHeight="1">
      <c r="A37" s="269"/>
      <c r="B37" s="269"/>
      <c r="C37" s="269"/>
      <c r="D37" s="269"/>
      <c r="E37" s="269"/>
      <c r="F37" s="270"/>
      <c r="G37" s="270"/>
      <c r="H37" s="270"/>
      <c r="I37" s="271"/>
      <c r="J37" s="285"/>
    </row>
    <row r="38" spans="1:11" s="267" customFormat="1" ht="15">
      <c r="A38" s="273"/>
      <c r="B38" s="270" t="s">
        <v>93</v>
      </c>
      <c r="C38" s="273"/>
      <c r="D38" s="296">
        <f>Worksheet!AR36</f>
        <v>6125.9966666666669</v>
      </c>
      <c r="E38" s="270"/>
      <c r="F38" s="293"/>
      <c r="G38" s="412"/>
      <c r="H38" s="270"/>
      <c r="I38" s="274"/>
      <c r="J38" s="285"/>
    </row>
    <row r="39" spans="1:11" s="267" customFormat="1" ht="15">
      <c r="A39" s="273"/>
      <c r="B39" s="270" t="s">
        <v>100</v>
      </c>
      <c r="C39" s="275">
        <f>[6]Worksheet!AC39</f>
        <v>0</v>
      </c>
      <c r="D39" s="276"/>
      <c r="E39" s="293"/>
      <c r="I39" s="274"/>
      <c r="J39" s="285"/>
    </row>
    <row r="40" spans="1:11" ht="15.75">
      <c r="A40" s="273"/>
      <c r="B40" s="273"/>
      <c r="C40" s="273"/>
      <c r="D40" s="277">
        <f>SUM(D38:D39)</f>
        <v>6125.9966666666669</v>
      </c>
      <c r="E40" s="270"/>
      <c r="F40" s="295"/>
      <c r="H40" s="270"/>
      <c r="I40" s="274"/>
      <c r="J40" s="282"/>
      <c r="K40" s="2"/>
    </row>
    <row r="41" spans="1:11" ht="15.75">
      <c r="A41" s="299" t="s">
        <v>2535</v>
      </c>
      <c r="B41" s="273"/>
      <c r="C41" s="273"/>
      <c r="D41" s="277"/>
      <c r="E41" s="270"/>
      <c r="F41" s="295"/>
      <c r="H41" s="270"/>
      <c r="I41" s="274"/>
      <c r="J41" s="282"/>
      <c r="K41" s="2"/>
    </row>
    <row r="42" spans="1:11">
      <c r="A42" s="270"/>
      <c r="B42" s="270"/>
      <c r="C42" s="278"/>
      <c r="D42" s="270"/>
      <c r="E42" s="270"/>
      <c r="F42" s="270"/>
      <c r="G42" s="270"/>
      <c r="H42" s="270"/>
      <c r="I42" s="274"/>
      <c r="J42" s="282"/>
    </row>
    <row r="43" spans="1:11">
      <c r="A43" s="270"/>
      <c r="B43" s="279" t="s">
        <v>2531</v>
      </c>
      <c r="C43" s="270"/>
      <c r="D43" s="270"/>
      <c r="E43" s="270"/>
      <c r="F43" s="270"/>
      <c r="G43" s="270"/>
      <c r="H43" s="270"/>
      <c r="I43" s="274"/>
      <c r="J43" s="282"/>
    </row>
    <row r="44" spans="1:11">
      <c r="A44" s="270"/>
      <c r="B44" s="238" t="s">
        <v>2532</v>
      </c>
      <c r="C44" s="238"/>
      <c r="D44" s="238"/>
      <c r="E44" s="238"/>
      <c r="F44" s="238"/>
      <c r="G44" s="238"/>
      <c r="H44" s="238"/>
      <c r="I44" s="238"/>
      <c r="J44" s="282"/>
    </row>
    <row r="45" spans="1:11">
      <c r="A45" s="270"/>
      <c r="B45" s="238" t="s">
        <v>2533</v>
      </c>
      <c r="C45" s="238"/>
      <c r="D45" s="238"/>
      <c r="E45" s="238"/>
      <c r="F45" s="238"/>
      <c r="G45" s="238"/>
      <c r="H45" s="238"/>
      <c r="I45" s="238"/>
      <c r="J45" s="282"/>
    </row>
    <row r="46" spans="1:11">
      <c r="A46" s="270"/>
      <c r="B46" s="270"/>
      <c r="C46" s="270"/>
      <c r="D46" s="270"/>
      <c r="E46" s="270"/>
      <c r="F46" s="270"/>
      <c r="G46" s="270"/>
      <c r="H46" s="270"/>
      <c r="I46" s="274"/>
      <c r="J46" s="282"/>
    </row>
    <row r="47" spans="1:11">
      <c r="A47" s="270"/>
      <c r="B47" s="270"/>
      <c r="C47" s="270"/>
      <c r="D47" s="270"/>
      <c r="E47" s="270"/>
      <c r="F47" s="270"/>
      <c r="G47" s="270"/>
      <c r="H47" s="270"/>
      <c r="I47" s="274"/>
      <c r="J47" s="282"/>
    </row>
    <row r="48" spans="1:11">
      <c r="A48" s="270" t="s">
        <v>94</v>
      </c>
      <c r="B48" s="270"/>
      <c r="C48" s="270"/>
      <c r="D48" s="270"/>
      <c r="E48" s="238"/>
      <c r="F48" s="238"/>
      <c r="G48" s="238"/>
      <c r="H48" s="238"/>
      <c r="I48" s="270"/>
      <c r="J48" s="282"/>
    </row>
    <row r="49" spans="1:10">
      <c r="A49" s="270"/>
      <c r="B49" s="270"/>
      <c r="C49" s="270"/>
      <c r="D49" s="270"/>
      <c r="E49" s="238"/>
      <c r="F49" s="238"/>
      <c r="G49" s="238"/>
      <c r="H49" s="238"/>
      <c r="I49" s="270"/>
      <c r="J49" s="282"/>
    </row>
    <row r="50" spans="1:10">
      <c r="A50" s="270"/>
      <c r="B50" s="270"/>
      <c r="C50" s="270"/>
      <c r="D50" s="270"/>
      <c r="E50" s="238"/>
      <c r="F50" s="270"/>
      <c r="G50" s="270"/>
      <c r="H50" s="270"/>
      <c r="I50" s="270"/>
      <c r="J50" s="282"/>
    </row>
    <row r="51" spans="1:10">
      <c r="A51" s="280"/>
      <c r="B51" s="280"/>
      <c r="C51" s="280"/>
      <c r="D51" s="270"/>
      <c r="E51" s="238"/>
      <c r="F51" s="239"/>
      <c r="G51" s="239"/>
      <c r="H51" s="239"/>
      <c r="I51" s="239"/>
      <c r="J51" s="282"/>
    </row>
    <row r="52" spans="1:10">
      <c r="A52" s="281"/>
      <c r="B52" s="270"/>
      <c r="C52" s="270"/>
      <c r="D52" s="270"/>
      <c r="E52" s="238"/>
      <c r="F52" s="238"/>
      <c r="G52" s="238"/>
      <c r="H52" s="238"/>
      <c r="I52" s="270"/>
      <c r="J52" s="282"/>
    </row>
    <row r="53" spans="1:10">
      <c r="A53" s="270" t="s">
        <v>2607</v>
      </c>
      <c r="B53" s="270"/>
      <c r="C53" s="270"/>
      <c r="D53" s="270"/>
      <c r="E53" s="238"/>
      <c r="F53" s="238"/>
      <c r="G53" s="238"/>
      <c r="H53" s="238"/>
      <c r="I53" s="270"/>
      <c r="J53" s="282"/>
    </row>
    <row r="54" spans="1:10">
      <c r="A54" s="270" t="s">
        <v>2521</v>
      </c>
      <c r="B54" s="270"/>
      <c r="C54" s="270"/>
      <c r="D54" s="270"/>
      <c r="E54" s="238"/>
      <c r="F54" s="270"/>
      <c r="G54" s="238"/>
      <c r="H54" s="238"/>
      <c r="I54" s="270"/>
      <c r="J54" s="282"/>
    </row>
    <row r="55" spans="1:10" ht="15.6" customHeight="1">
      <c r="A55" s="413" t="s">
        <v>2609</v>
      </c>
      <c r="B55" s="270"/>
      <c r="C55" s="270"/>
      <c r="D55" s="270"/>
      <c r="E55" s="238"/>
      <c r="F55" s="270"/>
      <c r="G55" s="270"/>
      <c r="H55" s="270"/>
      <c r="I55" s="274"/>
      <c r="J55" s="282"/>
    </row>
    <row r="56" spans="1:10">
      <c r="A56" s="238"/>
      <c r="B56" s="238"/>
      <c r="C56" s="238"/>
      <c r="D56" s="238"/>
      <c r="E56" s="238"/>
      <c r="F56" s="238"/>
      <c r="G56" s="238"/>
      <c r="H56" s="238"/>
      <c r="I56" s="238"/>
      <c r="J56" s="282"/>
    </row>
    <row r="57" spans="1:10">
      <c r="A57" s="238"/>
      <c r="B57" s="294"/>
      <c r="C57" s="238"/>
      <c r="D57" s="238"/>
      <c r="E57" s="238"/>
      <c r="F57" s="238"/>
      <c r="G57" s="238"/>
      <c r="H57" s="238"/>
      <c r="I57" s="238"/>
      <c r="J57" s="282"/>
    </row>
    <row r="58" spans="1:10">
      <c r="A58" s="238"/>
      <c r="B58" s="294"/>
      <c r="C58" s="238"/>
      <c r="D58" s="238"/>
      <c r="E58" s="238"/>
      <c r="F58" s="238"/>
      <c r="G58" s="238"/>
      <c r="H58" s="238"/>
      <c r="I58" s="238"/>
      <c r="J58" s="282"/>
    </row>
    <row r="107" spans="2:2">
      <c r="B107" s="270" t="s">
        <v>2524</v>
      </c>
    </row>
    <row r="108" spans="2:2">
      <c r="B108" s="270" t="s">
        <v>2525</v>
      </c>
    </row>
    <row r="109" spans="2:2">
      <c r="B109" s="270" t="s">
        <v>2526</v>
      </c>
    </row>
    <row r="110" spans="2:2">
      <c r="B110" s="270" t="s">
        <v>2527</v>
      </c>
    </row>
    <row r="111" spans="2:2">
      <c r="B111" s="270" t="s">
        <v>2528</v>
      </c>
    </row>
    <row r="112" spans="2:2">
      <c r="B112" s="270" t="s">
        <v>2529</v>
      </c>
    </row>
  </sheetData>
  <mergeCells count="1">
    <mergeCell ref="C35:F35"/>
  </mergeCells>
  <dataValidations count="1">
    <dataValidation type="list" allowBlank="1" showInputMessage="1" showErrorMessage="1" sqref="C35:F35" xr:uid="{8F35C622-D028-41F7-8D0C-20D3B50EFE6D}">
      <formula1>$B$107:$B$112</formula1>
    </dataValidation>
  </dataValidations>
  <hyperlinks>
    <hyperlink ref="A55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'Worksheet 2'!AR1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Y4" s="300" t="s">
        <v>2291</v>
      </c>
      <c r="Z4" s="211">
        <f>'Worksheet 2'!Z4</f>
        <v>2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'Worksheet 2'!W4</f>
        <v>Westchester 1,2-Westchester IL-Rel Soc-WO#J5027551-00205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'Worksheet 2'!Z32</f>
        <v>0</v>
      </c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V4" s="69" t="s">
        <v>4</v>
      </c>
      <c r="W4" s="452" t="str">
        <f>'Worksheet 2'!W4</f>
        <v>Westchester 1,2-Westchester IL-Rel Soc-WO#J5027551-00205</v>
      </c>
      <c r="X4" s="452"/>
      <c r="Y4" s="207" t="s">
        <v>2291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9" t="str">
        <f>'Worksheet 2'!W5</f>
        <v>1550 Haase Avenue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2">
        <f>'Worksheet 2'!AR1</f>
        <v>0</v>
      </c>
      <c r="R6" s="463"/>
      <c r="S6" s="57"/>
      <c r="T6" s="171"/>
      <c r="U6" s="75"/>
      <c r="V6" s="66"/>
      <c r="W6" s="439" t="str">
        <f>'Worksheet 2'!W6</f>
        <v>Westchester, IL  60154-3421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64"/>
      <c r="R7" s="465"/>
      <c r="S7" s="57"/>
      <c r="T7" s="57"/>
      <c r="U7" s="75"/>
      <c r="V7" s="66" t="s">
        <v>102</v>
      </c>
      <c r="W7" s="335" t="str">
        <f>'Worksheet 2'!D6</f>
        <v>Kevin Meldrum</v>
      </c>
      <c r="X7" s="163" t="str">
        <f>'Worksheet 2'!J6</f>
        <v>630-921-4252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'Worksheet 2'!AR1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V4" s="254" t="s">
        <v>39</v>
      </c>
      <c r="W4" s="255">
        <f>'Worksheet 2'!W32</f>
        <v>0</v>
      </c>
      <c r="X4" s="255"/>
      <c r="Y4" s="300" t="s">
        <v>2291</v>
      </c>
      <c r="Z4" s="211">
        <f>'Worksheet 2'!Z4</f>
        <v>2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8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'Worksheet 2'!W4</f>
        <v>Westchester 1,2-Westchester IL-Rel Soc-WO#J5027551-00205</v>
      </c>
      <c r="O6" s="320"/>
      <c r="P6" s="65"/>
      <c r="Q6" s="336"/>
      <c r="R6" s="337"/>
      <c r="S6" s="57"/>
      <c r="T6" s="171"/>
      <c r="U6" s="75"/>
      <c r="V6" s="163"/>
      <c r="W6" s="163">
        <f>'Worksheet 2'!W34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zoomScale="80" zoomScaleNormal="80" zoomScaleSheetLayoutView="80" workbookViewId="0">
      <selection activeCell="Y20" sqref="Y20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>FINAL MEASUREMENTS OK</v>
      </c>
      <c r="O1" s="426"/>
      <c r="P1" s="426"/>
      <c r="Q1" s="426"/>
      <c r="R1" s="426"/>
      <c r="S1" s="426"/>
      <c r="T1" s="42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1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20" t="s">
        <v>2595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428" t="s">
        <v>2522</v>
      </c>
      <c r="Q4" s="428"/>
      <c r="R4" s="427"/>
      <c r="S4" s="427"/>
      <c r="T4" s="427"/>
      <c r="U4" s="171"/>
      <c r="V4" s="69" t="s">
        <v>4</v>
      </c>
      <c r="W4" s="386" t="s">
        <v>2598</v>
      </c>
      <c r="X4" s="255"/>
      <c r="Y4" s="207" t="s">
        <v>2291</v>
      </c>
      <c r="Z4" s="211">
        <v>1</v>
      </c>
      <c r="AB4" s="431" t="s">
        <v>2581</v>
      </c>
      <c r="AC4" s="432"/>
      <c r="AD4" s="432"/>
      <c r="AE4" s="432"/>
      <c r="AF4" s="433"/>
      <c r="AG4" s="388" t="s">
        <v>4</v>
      </c>
      <c r="AH4" s="421" t="str">
        <f>W4</f>
        <v>Westchester 1,2-Westchester IL-Rel Soc-WO#J5027551-00205</v>
      </c>
      <c r="AI4" s="421"/>
      <c r="AJ4" s="421"/>
      <c r="AK4" s="421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8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57"/>
      <c r="Q5" s="57"/>
      <c r="R5" s="57"/>
      <c r="T5" s="57"/>
      <c r="U5" s="57"/>
      <c r="V5" s="66"/>
      <c r="W5" s="163" t="s">
        <v>2599</v>
      </c>
      <c r="X5" s="163"/>
      <c r="Y5" s="16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437" t="s">
        <v>2596</v>
      </c>
      <c r="E6" s="437"/>
      <c r="F6" s="437"/>
      <c r="G6" s="437"/>
      <c r="H6" s="437"/>
      <c r="I6" s="77" t="s">
        <v>103</v>
      </c>
      <c r="J6" s="438" t="s">
        <v>2601</v>
      </c>
      <c r="K6" s="438"/>
      <c r="L6" s="438"/>
      <c r="M6" s="438"/>
      <c r="N6" s="438"/>
      <c r="O6" s="438"/>
      <c r="P6" s="57"/>
      <c r="Q6" s="172" t="s">
        <v>90</v>
      </c>
      <c r="R6" s="65"/>
      <c r="S6" s="65"/>
      <c r="T6" s="375"/>
      <c r="U6" s="75"/>
      <c r="V6" s="66"/>
      <c r="W6" s="163" t="s">
        <v>2600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9"/>
      <c r="E7" s="439"/>
      <c r="F7" s="439"/>
      <c r="G7" s="439"/>
      <c r="H7" s="439"/>
      <c r="I7" s="64" t="s">
        <v>105</v>
      </c>
      <c r="J7" s="440" t="s">
        <v>2597</v>
      </c>
      <c r="K7" s="441"/>
      <c r="L7" s="441"/>
      <c r="M7" s="441"/>
      <c r="N7" s="441"/>
      <c r="O7" s="441"/>
      <c r="P7" s="57"/>
      <c r="Q7" s="79"/>
      <c r="R7" s="57"/>
      <c r="S7" s="57"/>
      <c r="T7" s="57"/>
      <c r="U7" s="75"/>
      <c r="V7" s="66"/>
      <c r="W7" s="163"/>
      <c r="X7" s="163" t="s">
        <v>2602</v>
      </c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27.5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2603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v>55</v>
      </c>
      <c r="AM8" s="191">
        <v>20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2606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2604</v>
      </c>
      <c r="C11" s="155" t="s">
        <v>116</v>
      </c>
      <c r="D11" s="112">
        <v>1</v>
      </c>
      <c r="E11" s="113"/>
      <c r="F11" s="113"/>
      <c r="G11" s="111">
        <v>196</v>
      </c>
      <c r="H11" s="114">
        <v>3.5</v>
      </c>
      <c r="I11" s="111">
        <v>70</v>
      </c>
      <c r="J11" s="245">
        <f>IF(F11="l","left",IF(F11="r","right",IF(F11="f","flat",IF(F11="d","dead",IF(F11="s","sor",IF(F11="st","sor t&amp;b",0))))))</f>
        <v>0</v>
      </c>
      <c r="K11" s="245">
        <f>+G11</f>
        <v>196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70</v>
      </c>
      <c r="P11" s="250">
        <f t="shared" ref="P11:P30" si="2">IF($G11&gt;0,VLOOKUP($W11,$BK$12:$BL$40,2,FALSE)," ")</f>
        <v>74</v>
      </c>
      <c r="Q11" s="351">
        <f>IF(D11+E11&gt;0,IF(F11&gt;"u",0,IF(BA11="RR","RR",+BB11)),0)</f>
        <v>7.1</v>
      </c>
      <c r="R11" s="350">
        <f t="shared" ref="R11:R30" si="3">IF($C11&gt;0,VLOOKUP($X11,$BK$28:$BL$40,2,FALSE)," ")</f>
        <v>62</v>
      </c>
      <c r="S11" s="352">
        <f>IF($C11&gt;0,ROUND(IF($R11&lt;59,($K11+$M11)/23,IF($R11&lt;65,($K11+$M11)/25,IF($R11&lt;75,($K11+$M11)/30,"RR"))),1)," ")</f>
        <v>8.4</v>
      </c>
      <c r="T11" s="113"/>
      <c r="U11" s="244">
        <f t="shared" ref="U11:U30" si="4">+D11+E11</f>
        <v>1</v>
      </c>
      <c r="V11" s="221" t="s">
        <v>2605</v>
      </c>
      <c r="W11" s="221" t="s">
        <v>2493</v>
      </c>
      <c r="X11" s="222" t="s">
        <v>153</v>
      </c>
      <c r="Y11" s="57"/>
      <c r="Z11" s="57"/>
      <c r="AA11" s="359">
        <f t="shared" ref="AA11:AA30" si="5">IF(D11+E11&gt;0,IF(F11&gt;"u",0,IF(BA11="RR","RR",ROUND(BA11,1))),0)</f>
        <v>7.1</v>
      </c>
      <c r="AB11" s="354">
        <f t="shared" ref="AB11:AB30" si="6">IF(D11+E11&gt;0,IF(P11&gt;75,BD11,+BC11),0)</f>
        <v>8</v>
      </c>
      <c r="AC11" s="355">
        <f t="shared" ref="AC11:AC30" si="7">IF(D11+E11&gt;0,IF(P11&gt;75,BI11,BE11),0)</f>
        <v>17</v>
      </c>
      <c r="AD11" s="356">
        <f t="shared" ref="AD11:AD30" si="8">IF($C11&gt;0,ROUNDUP((($K11+$M11)/25),0)," ")</f>
        <v>9</v>
      </c>
      <c r="AE11" s="365">
        <f t="shared" ref="AE11:AE30" si="9">IF(C11&gt;0,(O11+10)*AD11/36,0)</f>
        <v>20</v>
      </c>
      <c r="AF11" s="57" t="s">
        <v>23</v>
      </c>
      <c r="AG11" s="116">
        <f t="shared" ref="AG11:AG30" si="10">+G11*I11/144*(D11+E11)</f>
        <v>95.277777777777771</v>
      </c>
      <c r="AH11" s="113">
        <v>40</v>
      </c>
      <c r="AI11" s="113">
        <v>14</v>
      </c>
      <c r="AJ11" s="113">
        <v>65</v>
      </c>
      <c r="AK11" s="117"/>
      <c r="AL11" s="259">
        <f t="shared" ref="AL11:AL30" si="11">IF(C11&gt;0,AB11*Lining_Sew_Price)+AB11*sew_price*squeeze</f>
        <v>660</v>
      </c>
      <c r="AM11" s="118">
        <f t="shared" ref="AM11:AM30" si="12">IF($R$34=1,AB11*install_price*squeeze," ")</f>
        <v>160</v>
      </c>
      <c r="AN11" s="260">
        <f t="shared" ref="AN11:AN30" si="13">U11*AJ11*squeeze</f>
        <v>65</v>
      </c>
      <c r="AO11" s="118">
        <f t="shared" ref="AO11:AO30" si="14">AC11*AH11*squeeze</f>
        <v>680</v>
      </c>
      <c r="AP11" s="118">
        <f t="shared" ref="AP11:AP30" si="15">IF(C11&gt;0,AE11*AI11*squeeze," ")</f>
        <v>280</v>
      </c>
      <c r="AQ11" s="118">
        <f t="shared" ref="AQ11:AQ30" si="16">+AK11*squeeze</f>
        <v>0</v>
      </c>
      <c r="AR11" s="119">
        <f t="shared" ref="AR11:AR30" si="17">SUM(AL11:AQ11)</f>
        <v>1845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7.0608108108108105</v>
      </c>
      <c r="BB11" s="120">
        <f>(+ROUNDUP(BA11*2,1))/2</f>
        <v>7.1</v>
      </c>
      <c r="BC11" s="121">
        <f t="shared" ref="BC11:BC31" si="19">(CEILING(AA11,2))*(IF(D11&gt;0,D11,E11))</f>
        <v>8</v>
      </c>
      <c r="BD11" s="121">
        <f t="shared" ref="BD11:BD30" si="20">(ROUND((K11+M11)/20,0))*(IF(D11&gt;0,D11,E11))</f>
        <v>10</v>
      </c>
      <c r="BE11" s="120">
        <f>(ROUNDUP(2*BF11,0))/2</f>
        <v>17</v>
      </c>
      <c r="BF11" s="120">
        <f t="shared" ref="BF11:BF30" si="21">((IF(T11:T116,BH11,BG11))*AA11/36)*(IF(D11&gt;0,D11,E11))</f>
        <v>16.961111111111112</v>
      </c>
      <c r="BG11" s="120">
        <f t="shared" ref="BG11:BG30" si="22">I11+16</f>
        <v>86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16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2604</v>
      </c>
      <c r="C12" s="155" t="s">
        <v>116</v>
      </c>
      <c r="D12" s="112">
        <v>1</v>
      </c>
      <c r="E12" s="113"/>
      <c r="F12" s="113"/>
      <c r="G12" s="111">
        <v>196</v>
      </c>
      <c r="H12" s="114">
        <v>3.5</v>
      </c>
      <c r="I12" s="111">
        <v>70</v>
      </c>
      <c r="J12" s="245">
        <f>IF(F12="l","left",IF(F12="r","right",IF(F12="f","flat",IF(F12="d","dead",IF(F12="s","sor",IF(F12="st","sor t&amp;b",0))))))</f>
        <v>0</v>
      </c>
      <c r="K12" s="245">
        <f>+G12</f>
        <v>196</v>
      </c>
      <c r="L12" s="246" t="str">
        <f>IF(F12&gt;"r",0,IF(G12&gt;0,"+",0))</f>
        <v>+</v>
      </c>
      <c r="M12" s="247">
        <f t="shared" ref="M12" si="25">IF(F12="F",0,IF(F12&gt;"r",0,AZ12))</f>
        <v>13</v>
      </c>
      <c r="N12" s="248" t="str">
        <f>IF(G12&gt;0,"x",0)</f>
        <v>x</v>
      </c>
      <c r="O12" s="249">
        <f t="shared" ref="O12" si="26">+I12</f>
        <v>70</v>
      </c>
      <c r="P12" s="250">
        <f t="shared" si="2"/>
        <v>74</v>
      </c>
      <c r="Q12" s="351">
        <f>IF(D12+E12&gt;0,IF(F12&gt;"u",0,IF(BA12="RR","RR",+BB12)),0)</f>
        <v>7.1</v>
      </c>
      <c r="R12" s="350">
        <f t="shared" si="3"/>
        <v>62</v>
      </c>
      <c r="S12" s="352">
        <f>IF($C12&gt;0,ROUND(IF($R12&lt;59,($K12+$M12)/23,IF($R12&lt;65,($K12+$M12)/25,IF($R12&lt;75,($K12+$M12)/30,"RR"))),1)," ")</f>
        <v>8.4</v>
      </c>
      <c r="T12" s="113"/>
      <c r="U12" s="244">
        <f t="shared" ref="U12" si="27">+D12+E12</f>
        <v>1</v>
      </c>
      <c r="V12" s="221" t="s">
        <v>2605</v>
      </c>
      <c r="W12" s="221" t="s">
        <v>2493</v>
      </c>
      <c r="X12" s="222" t="s">
        <v>153</v>
      </c>
      <c r="Y12" s="57"/>
      <c r="Z12" s="57"/>
      <c r="AA12" s="359">
        <f t="shared" si="5"/>
        <v>7.1</v>
      </c>
      <c r="AB12" s="354">
        <f t="shared" si="6"/>
        <v>8</v>
      </c>
      <c r="AC12" s="355">
        <f t="shared" si="7"/>
        <v>17</v>
      </c>
      <c r="AD12" s="356">
        <f t="shared" si="8"/>
        <v>9</v>
      </c>
      <c r="AE12" s="365">
        <f t="shared" si="9"/>
        <v>20</v>
      </c>
      <c r="AF12" s="57" t="s">
        <v>24</v>
      </c>
      <c r="AG12" s="116">
        <f t="shared" si="10"/>
        <v>95.277777777777771</v>
      </c>
      <c r="AH12" s="113">
        <v>40</v>
      </c>
      <c r="AI12" s="113">
        <v>14</v>
      </c>
      <c r="AJ12" s="113">
        <v>65</v>
      </c>
      <c r="AK12" s="117"/>
      <c r="AL12" s="259">
        <f t="shared" si="11"/>
        <v>660</v>
      </c>
      <c r="AM12" s="118">
        <f t="shared" si="12"/>
        <v>160</v>
      </c>
      <c r="AN12" s="260">
        <f t="shared" si="13"/>
        <v>65</v>
      </c>
      <c r="AO12" s="118">
        <f t="shared" si="14"/>
        <v>680</v>
      </c>
      <c r="AP12" s="118">
        <f t="shared" si="15"/>
        <v>280</v>
      </c>
      <c r="AQ12" s="118">
        <f t="shared" si="16"/>
        <v>0</v>
      </c>
      <c r="AR12" s="119">
        <f t="shared" si="17"/>
        <v>1845</v>
      </c>
      <c r="AS12" s="184"/>
      <c r="AZ12" s="120">
        <f t="shared" ref="AZ12:AZ30" si="28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7.0608108108108105</v>
      </c>
      <c r="BB12" s="120">
        <f t="shared" ref="BB12:BB30" si="29">(+ROUNDUP(BA12*2,1))/2</f>
        <v>7.1</v>
      </c>
      <c r="BC12" s="121">
        <f t="shared" si="19"/>
        <v>8</v>
      </c>
      <c r="BD12" s="121">
        <f t="shared" si="20"/>
        <v>10</v>
      </c>
      <c r="BE12" s="120">
        <f t="shared" ref="BE12:BE30" si="30">(ROUNDUP(2*BF12,0))/2</f>
        <v>17</v>
      </c>
      <c r="BF12" s="120">
        <f t="shared" si="21"/>
        <v>16.961111111111112</v>
      </c>
      <c r="BG12" s="120">
        <f t="shared" si="22"/>
        <v>86</v>
      </c>
      <c r="BH12" s="120" t="e">
        <f t="shared" si="23"/>
        <v>#DIV/0!</v>
      </c>
      <c r="BI12" s="122">
        <f t="shared" si="24"/>
        <v>16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2604</v>
      </c>
      <c r="C13" s="155" t="s">
        <v>116</v>
      </c>
      <c r="D13" s="112">
        <v>1</v>
      </c>
      <c r="E13" s="113"/>
      <c r="F13" s="113"/>
      <c r="G13" s="111">
        <v>128</v>
      </c>
      <c r="H13" s="114">
        <v>3.5</v>
      </c>
      <c r="I13" s="111">
        <v>70</v>
      </c>
      <c r="J13" s="245">
        <f t="shared" ref="J13:J30" si="31">IF(F13="l","left",IF(F13="r","right",IF(F13="f","flat",IF(F13="d","dead",IF(F13="s","sor",IF(F13="st","sor t&amp;b",0))))))</f>
        <v>0</v>
      </c>
      <c r="K13" s="245">
        <f t="shared" ref="K13:K30" si="32">+G13</f>
        <v>128</v>
      </c>
      <c r="L13" s="246" t="str">
        <f t="shared" ref="L13:L30" si="33">IF(F13&gt;"r",0,IF(G13&gt;0,"+",0))</f>
        <v>+</v>
      </c>
      <c r="M13" s="247">
        <f t="shared" si="0"/>
        <v>13</v>
      </c>
      <c r="N13" s="248" t="str">
        <f t="shared" ref="N13:N30" si="34">IF(G13&gt;0,"x",0)</f>
        <v>x</v>
      </c>
      <c r="O13" s="249">
        <f t="shared" si="1"/>
        <v>70</v>
      </c>
      <c r="P13" s="250">
        <f t="shared" si="2"/>
        <v>74</v>
      </c>
      <c r="Q13" s="351">
        <f t="shared" ref="Q13:Q30" si="35">IF(D13+E13&gt;0,IF(F13&gt;"u",0,IF(BA13="RR","RR",+BB13)),0)</f>
        <v>4.8</v>
      </c>
      <c r="R13" s="250">
        <f t="shared" si="3"/>
        <v>62</v>
      </c>
      <c r="S13" s="352">
        <f t="shared" ref="S13:S30" si="36">IF($C13&gt;0,ROUND(IF($R13&lt;59,($K13+$M13)/23,IF($R13&lt;65,($K13+$M13)/25,IF($R13&lt;75,($K13+$M13)/30,"RR"))),1)," ")</f>
        <v>5.6</v>
      </c>
      <c r="T13" s="113"/>
      <c r="U13" s="244">
        <f t="shared" si="4"/>
        <v>1</v>
      </c>
      <c r="V13" s="221" t="s">
        <v>2612</v>
      </c>
      <c r="W13" s="221" t="s">
        <v>2493</v>
      </c>
      <c r="X13" s="222" t="s">
        <v>153</v>
      </c>
      <c r="Y13" s="57"/>
      <c r="Z13" s="57"/>
      <c r="AA13" s="359">
        <f t="shared" si="5"/>
        <v>4.8</v>
      </c>
      <c r="AB13" s="354">
        <f t="shared" si="6"/>
        <v>6</v>
      </c>
      <c r="AC13" s="355">
        <f t="shared" si="7"/>
        <v>11.5</v>
      </c>
      <c r="AD13" s="356">
        <f t="shared" si="8"/>
        <v>6</v>
      </c>
      <c r="AE13" s="365">
        <f t="shared" si="9"/>
        <v>13.333333333333334</v>
      </c>
      <c r="AF13" s="57" t="s">
        <v>25</v>
      </c>
      <c r="AG13" s="116">
        <f t="shared" si="10"/>
        <v>62.222222222222221</v>
      </c>
      <c r="AH13" s="113">
        <v>40</v>
      </c>
      <c r="AI13" s="113">
        <v>14</v>
      </c>
      <c r="AJ13" s="113">
        <v>65</v>
      </c>
      <c r="AK13" s="117"/>
      <c r="AL13" s="259">
        <f t="shared" si="11"/>
        <v>495</v>
      </c>
      <c r="AM13" s="118">
        <f t="shared" si="12"/>
        <v>120</v>
      </c>
      <c r="AN13" s="260">
        <f t="shared" si="13"/>
        <v>65</v>
      </c>
      <c r="AO13" s="118">
        <f t="shared" si="14"/>
        <v>460</v>
      </c>
      <c r="AP13" s="118">
        <f t="shared" si="15"/>
        <v>186.66666666666669</v>
      </c>
      <c r="AQ13" s="118">
        <f t="shared" si="16"/>
        <v>0</v>
      </c>
      <c r="AR13" s="119">
        <f t="shared" si="17"/>
        <v>1326.6666666666667</v>
      </c>
      <c r="AS13" s="184"/>
      <c r="AZ13" s="120">
        <f t="shared" si="28"/>
        <v>13</v>
      </c>
      <c r="BA13" s="120">
        <f t="shared" si="18"/>
        <v>4.7635135135135132</v>
      </c>
      <c r="BB13" s="120">
        <f t="shared" si="29"/>
        <v>4.8</v>
      </c>
      <c r="BC13" s="121">
        <f t="shared" si="19"/>
        <v>6</v>
      </c>
      <c r="BD13" s="121">
        <f t="shared" si="20"/>
        <v>7</v>
      </c>
      <c r="BE13" s="120">
        <f t="shared" si="30"/>
        <v>11.5</v>
      </c>
      <c r="BF13" s="120">
        <f t="shared" si="21"/>
        <v>11.466666666666667</v>
      </c>
      <c r="BG13" s="120">
        <f t="shared" si="22"/>
        <v>86</v>
      </c>
      <c r="BH13" s="120" t="e">
        <f t="shared" si="23"/>
        <v>#DIV/0!</v>
      </c>
      <c r="BI13" s="122">
        <f t="shared" si="24"/>
        <v>11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31"/>
        <v>0</v>
      </c>
      <c r="K14" s="245">
        <f t="shared" si="32"/>
        <v>0</v>
      </c>
      <c r="L14" s="246">
        <f t="shared" si="33"/>
        <v>0</v>
      </c>
      <c r="M14" s="247">
        <f t="shared" si="0"/>
        <v>3</v>
      </c>
      <c r="N14" s="248">
        <f t="shared" si="34"/>
        <v>0</v>
      </c>
      <c r="O14" s="249">
        <f t="shared" si="1"/>
        <v>0</v>
      </c>
      <c r="P14" s="250" t="str">
        <f t="shared" si="2"/>
        <v xml:space="preserve"> </v>
      </c>
      <c r="Q14" s="351">
        <f t="shared" si="35"/>
        <v>0</v>
      </c>
      <c r="R14" s="250" t="str">
        <f t="shared" si="3"/>
        <v xml:space="preserve"> </v>
      </c>
      <c r="S14" s="352" t="str">
        <f t="shared" si="36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9">
        <f t="shared" si="5"/>
        <v>0</v>
      </c>
      <c r="AB14" s="354">
        <f t="shared" si="6"/>
        <v>0</v>
      </c>
      <c r="AC14" s="355">
        <f t="shared" si="7"/>
        <v>0</v>
      </c>
      <c r="AD14" s="356" t="str">
        <f t="shared" si="8"/>
        <v xml:space="preserve"> </v>
      </c>
      <c r="AE14" s="365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28"/>
        <v>3</v>
      </c>
      <c r="BA14" s="120" t="str">
        <f t="shared" si="18"/>
        <v>RR</v>
      </c>
      <c r="BB14" s="120" t="e">
        <f t="shared" si="29"/>
        <v>#VALUE!</v>
      </c>
      <c r="BC14" s="121">
        <f t="shared" si="19"/>
        <v>0</v>
      </c>
      <c r="BD14" s="121">
        <f t="shared" si="20"/>
        <v>0</v>
      </c>
      <c r="BE14" s="120">
        <f t="shared" si="30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31"/>
        <v>0</v>
      </c>
      <c r="K15" s="245">
        <f t="shared" si="32"/>
        <v>0</v>
      </c>
      <c r="L15" s="246">
        <f t="shared" si="33"/>
        <v>0</v>
      </c>
      <c r="M15" s="247">
        <f t="shared" si="0"/>
        <v>3</v>
      </c>
      <c r="N15" s="248">
        <f t="shared" si="34"/>
        <v>0</v>
      </c>
      <c r="O15" s="249">
        <f t="shared" si="1"/>
        <v>0</v>
      </c>
      <c r="P15" s="250" t="str">
        <f t="shared" si="2"/>
        <v xml:space="preserve"> </v>
      </c>
      <c r="Q15" s="351">
        <f t="shared" si="35"/>
        <v>0</v>
      </c>
      <c r="R15" s="250" t="str">
        <f t="shared" si="3"/>
        <v xml:space="preserve"> </v>
      </c>
      <c r="S15" s="352" t="str">
        <f t="shared" si="36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9">
        <f t="shared" si="5"/>
        <v>0</v>
      </c>
      <c r="AB15" s="354">
        <f t="shared" si="6"/>
        <v>0</v>
      </c>
      <c r="AC15" s="355">
        <f t="shared" si="7"/>
        <v>0</v>
      </c>
      <c r="AD15" s="356" t="str">
        <f t="shared" si="8"/>
        <v xml:space="preserve"> </v>
      </c>
      <c r="AE15" s="365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28"/>
        <v>3</v>
      </c>
      <c r="BA15" s="120" t="str">
        <f t="shared" si="18"/>
        <v>RR</v>
      </c>
      <c r="BB15" s="120" t="e">
        <f t="shared" si="29"/>
        <v>#VALUE!</v>
      </c>
      <c r="BC15" s="121">
        <f t="shared" si="19"/>
        <v>0</v>
      </c>
      <c r="BD15" s="121">
        <f t="shared" si="20"/>
        <v>0</v>
      </c>
      <c r="BE15" s="120">
        <f t="shared" si="30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31"/>
        <v>0</v>
      </c>
      <c r="K16" s="245">
        <f t="shared" si="32"/>
        <v>0</v>
      </c>
      <c r="L16" s="246">
        <f t="shared" si="33"/>
        <v>0</v>
      </c>
      <c r="M16" s="247">
        <f t="shared" si="0"/>
        <v>3</v>
      </c>
      <c r="N16" s="248">
        <f t="shared" si="34"/>
        <v>0</v>
      </c>
      <c r="O16" s="249">
        <f t="shared" si="1"/>
        <v>0</v>
      </c>
      <c r="P16" s="250" t="str">
        <f t="shared" si="2"/>
        <v xml:space="preserve"> </v>
      </c>
      <c r="Q16" s="351">
        <f t="shared" si="35"/>
        <v>0</v>
      </c>
      <c r="R16" s="250" t="str">
        <f t="shared" si="3"/>
        <v xml:space="preserve"> </v>
      </c>
      <c r="S16" s="352" t="str">
        <f t="shared" si="36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9">
        <f t="shared" si="5"/>
        <v>0</v>
      </c>
      <c r="AB16" s="354">
        <f t="shared" si="6"/>
        <v>0</v>
      </c>
      <c r="AC16" s="355">
        <f t="shared" si="7"/>
        <v>0</v>
      </c>
      <c r="AD16" s="356" t="str">
        <f t="shared" si="8"/>
        <v xml:space="preserve"> </v>
      </c>
      <c r="AE16" s="365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28"/>
        <v>3</v>
      </c>
      <c r="BA16" s="120" t="str">
        <f t="shared" si="18"/>
        <v>RR</v>
      </c>
      <c r="BB16" s="120" t="e">
        <f t="shared" si="29"/>
        <v>#VALUE!</v>
      </c>
      <c r="BC16" s="121">
        <f t="shared" si="19"/>
        <v>0</v>
      </c>
      <c r="BD16" s="121">
        <f t="shared" si="20"/>
        <v>0</v>
      </c>
      <c r="BE16" s="120">
        <f t="shared" si="30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31"/>
        <v>0</v>
      </c>
      <c r="K17" s="245">
        <f t="shared" si="32"/>
        <v>0</v>
      </c>
      <c r="L17" s="246">
        <f t="shared" si="33"/>
        <v>0</v>
      </c>
      <c r="M17" s="247">
        <f t="shared" si="0"/>
        <v>3</v>
      </c>
      <c r="N17" s="248">
        <f t="shared" si="34"/>
        <v>0</v>
      </c>
      <c r="O17" s="249">
        <f t="shared" si="1"/>
        <v>0</v>
      </c>
      <c r="P17" s="250" t="str">
        <f t="shared" si="2"/>
        <v xml:space="preserve"> </v>
      </c>
      <c r="Q17" s="351">
        <f t="shared" si="35"/>
        <v>0</v>
      </c>
      <c r="R17" s="250" t="str">
        <f t="shared" si="3"/>
        <v xml:space="preserve"> </v>
      </c>
      <c r="S17" s="352" t="str">
        <f t="shared" si="36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9">
        <f t="shared" si="5"/>
        <v>0</v>
      </c>
      <c r="AB17" s="354">
        <f t="shared" si="6"/>
        <v>0</v>
      </c>
      <c r="AC17" s="355">
        <f t="shared" si="7"/>
        <v>0</v>
      </c>
      <c r="AD17" s="356" t="str">
        <f t="shared" si="8"/>
        <v xml:space="preserve"> </v>
      </c>
      <c r="AE17" s="365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28"/>
        <v>3</v>
      </c>
      <c r="BA17" s="120" t="str">
        <f t="shared" si="18"/>
        <v>RR</v>
      </c>
      <c r="BB17" s="120" t="e">
        <f t="shared" si="29"/>
        <v>#VALUE!</v>
      </c>
      <c r="BC17" s="121">
        <f t="shared" si="19"/>
        <v>0</v>
      </c>
      <c r="BD17" s="121">
        <f t="shared" si="20"/>
        <v>0</v>
      </c>
      <c r="BE17" s="120">
        <f t="shared" si="30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31"/>
        <v>0</v>
      </c>
      <c r="K18" s="245">
        <f t="shared" si="32"/>
        <v>0</v>
      </c>
      <c r="L18" s="246">
        <f t="shared" si="33"/>
        <v>0</v>
      </c>
      <c r="M18" s="247">
        <f t="shared" si="0"/>
        <v>3</v>
      </c>
      <c r="N18" s="248">
        <f t="shared" si="34"/>
        <v>0</v>
      </c>
      <c r="O18" s="249">
        <f t="shared" si="1"/>
        <v>0</v>
      </c>
      <c r="P18" s="250" t="str">
        <f t="shared" si="2"/>
        <v xml:space="preserve"> </v>
      </c>
      <c r="Q18" s="351">
        <f t="shared" si="35"/>
        <v>0</v>
      </c>
      <c r="R18" s="250" t="str">
        <f t="shared" si="3"/>
        <v xml:space="preserve"> </v>
      </c>
      <c r="S18" s="352" t="str">
        <f t="shared" si="36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9">
        <f t="shared" si="5"/>
        <v>0</v>
      </c>
      <c r="AB18" s="354">
        <f t="shared" si="6"/>
        <v>0</v>
      </c>
      <c r="AC18" s="355">
        <f t="shared" si="7"/>
        <v>0</v>
      </c>
      <c r="AD18" s="356" t="str">
        <f t="shared" si="8"/>
        <v xml:space="preserve"> </v>
      </c>
      <c r="AE18" s="365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28"/>
        <v>3</v>
      </c>
      <c r="BA18" s="120" t="str">
        <f t="shared" si="18"/>
        <v>RR</v>
      </c>
      <c r="BB18" s="120" t="e">
        <f t="shared" si="29"/>
        <v>#VALUE!</v>
      </c>
      <c r="BC18" s="121">
        <f t="shared" si="19"/>
        <v>0</v>
      </c>
      <c r="BD18" s="121">
        <f t="shared" si="20"/>
        <v>0</v>
      </c>
      <c r="BE18" s="120">
        <f t="shared" si="30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31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1">
        <f t="shared" si="35"/>
        <v>0</v>
      </c>
      <c r="R19" s="250" t="str">
        <f t="shared" si="3"/>
        <v xml:space="preserve"> </v>
      </c>
      <c r="S19" s="352" t="str">
        <f t="shared" si="36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9">
        <f t="shared" si="5"/>
        <v>0</v>
      </c>
      <c r="AB19" s="354">
        <f t="shared" si="6"/>
        <v>0</v>
      </c>
      <c r="AC19" s="355">
        <f t="shared" si="7"/>
        <v>0</v>
      </c>
      <c r="AD19" s="356" t="str">
        <f t="shared" si="8"/>
        <v xml:space="preserve"> </v>
      </c>
      <c r="AE19" s="365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28"/>
        <v>3</v>
      </c>
      <c r="BA19" s="120" t="str">
        <f t="shared" si="18"/>
        <v>RR</v>
      </c>
      <c r="BB19" s="120" t="e">
        <f t="shared" si="29"/>
        <v>#VALUE!</v>
      </c>
      <c r="BC19" s="121">
        <f t="shared" si="19"/>
        <v>0</v>
      </c>
      <c r="BD19" s="121">
        <f t="shared" si="20"/>
        <v>0</v>
      </c>
      <c r="BE19" s="120">
        <f t="shared" si="30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31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1">
        <f t="shared" si="35"/>
        <v>0</v>
      </c>
      <c r="R20" s="250" t="str">
        <f t="shared" si="3"/>
        <v xml:space="preserve"> </v>
      </c>
      <c r="S20" s="352" t="str">
        <f t="shared" si="36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5"/>
        <v>0</v>
      </c>
      <c r="AB20" s="354">
        <f t="shared" si="6"/>
        <v>0</v>
      </c>
      <c r="AC20" s="355">
        <f t="shared" si="7"/>
        <v>0</v>
      </c>
      <c r="AD20" s="356" t="str">
        <f t="shared" si="8"/>
        <v xml:space="preserve"> </v>
      </c>
      <c r="AE20" s="365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28"/>
        <v>3</v>
      </c>
      <c r="BA20" s="120" t="str">
        <f t="shared" si="18"/>
        <v>RR</v>
      </c>
      <c r="BB20" s="120" t="e">
        <f t="shared" si="29"/>
        <v>#VALUE!</v>
      </c>
      <c r="BC20" s="121">
        <f t="shared" si="19"/>
        <v>0</v>
      </c>
      <c r="BD20" s="121">
        <f t="shared" si="20"/>
        <v>0</v>
      </c>
      <c r="BE20" s="120">
        <f t="shared" si="30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31"/>
        <v>0</v>
      </c>
      <c r="K21" s="245">
        <f t="shared" si="32"/>
        <v>0</v>
      </c>
      <c r="L21" s="246">
        <f t="shared" si="33"/>
        <v>0</v>
      </c>
      <c r="M21" s="247">
        <f t="shared" si="0"/>
        <v>3</v>
      </c>
      <c r="N21" s="248">
        <f t="shared" si="34"/>
        <v>0</v>
      </c>
      <c r="O21" s="249">
        <f t="shared" si="1"/>
        <v>0</v>
      </c>
      <c r="P21" s="250" t="str">
        <f t="shared" si="2"/>
        <v xml:space="preserve"> </v>
      </c>
      <c r="Q21" s="351">
        <f t="shared" si="35"/>
        <v>0</v>
      </c>
      <c r="R21" s="250" t="str">
        <f t="shared" si="3"/>
        <v xml:space="preserve"> </v>
      </c>
      <c r="S21" s="352" t="str">
        <f t="shared" si="36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9">
        <f t="shared" si="5"/>
        <v>0</v>
      </c>
      <c r="AB21" s="354">
        <f t="shared" si="6"/>
        <v>0</v>
      </c>
      <c r="AC21" s="355">
        <f t="shared" si="7"/>
        <v>0</v>
      </c>
      <c r="AD21" s="356" t="str">
        <f t="shared" si="8"/>
        <v xml:space="preserve"> </v>
      </c>
      <c r="AE21" s="365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28"/>
        <v>3</v>
      </c>
      <c r="BA21" s="120" t="str">
        <f t="shared" si="18"/>
        <v>RR</v>
      </c>
      <c r="BB21" s="120" t="e">
        <f t="shared" si="29"/>
        <v>#VALUE!</v>
      </c>
      <c r="BC21" s="121">
        <f t="shared" si="19"/>
        <v>0</v>
      </c>
      <c r="BD21" s="121">
        <f t="shared" si="20"/>
        <v>0</v>
      </c>
      <c r="BE21" s="120">
        <f t="shared" si="30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31"/>
        <v>0</v>
      </c>
      <c r="K22" s="245">
        <f t="shared" si="32"/>
        <v>0</v>
      </c>
      <c r="L22" s="246">
        <f t="shared" si="33"/>
        <v>0</v>
      </c>
      <c r="M22" s="247">
        <f t="shared" si="0"/>
        <v>3</v>
      </c>
      <c r="N22" s="248">
        <f t="shared" si="34"/>
        <v>0</v>
      </c>
      <c r="O22" s="249">
        <f t="shared" si="1"/>
        <v>0</v>
      </c>
      <c r="P22" s="250" t="str">
        <f t="shared" si="2"/>
        <v xml:space="preserve"> </v>
      </c>
      <c r="Q22" s="351">
        <f t="shared" si="35"/>
        <v>0</v>
      </c>
      <c r="R22" s="250" t="str">
        <f t="shared" si="3"/>
        <v xml:space="preserve"> </v>
      </c>
      <c r="S22" s="352" t="str">
        <f t="shared" si="36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9">
        <f t="shared" si="5"/>
        <v>0</v>
      </c>
      <c r="AB22" s="354">
        <f t="shared" si="6"/>
        <v>0</v>
      </c>
      <c r="AC22" s="355">
        <f t="shared" si="7"/>
        <v>0</v>
      </c>
      <c r="AD22" s="356" t="str">
        <f t="shared" si="8"/>
        <v xml:space="preserve"> </v>
      </c>
      <c r="AE22" s="365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28"/>
        <v>3</v>
      </c>
      <c r="BA22" s="120" t="str">
        <f t="shared" si="18"/>
        <v>RR</v>
      </c>
      <c r="BB22" s="120" t="e">
        <f t="shared" si="29"/>
        <v>#VALUE!</v>
      </c>
      <c r="BC22" s="121">
        <f t="shared" si="19"/>
        <v>0</v>
      </c>
      <c r="BD22" s="121">
        <f t="shared" si="20"/>
        <v>0</v>
      </c>
      <c r="BE22" s="120">
        <f t="shared" si="30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6"/>
      <c r="C23" s="155"/>
      <c r="D23" s="112"/>
      <c r="E23" s="113"/>
      <c r="F23" s="113"/>
      <c r="G23" s="111"/>
      <c r="H23" s="114"/>
      <c r="I23" s="111"/>
      <c r="J23" s="245">
        <f t="shared" si="31"/>
        <v>0</v>
      </c>
      <c r="K23" s="245">
        <f t="shared" si="32"/>
        <v>0</v>
      </c>
      <c r="L23" s="246">
        <f t="shared" si="33"/>
        <v>0</v>
      </c>
      <c r="M23" s="247">
        <f t="shared" si="0"/>
        <v>3</v>
      </c>
      <c r="N23" s="248">
        <f t="shared" si="34"/>
        <v>0</v>
      </c>
      <c r="O23" s="249">
        <f t="shared" si="1"/>
        <v>0</v>
      </c>
      <c r="P23" s="250" t="str">
        <f t="shared" si="2"/>
        <v xml:space="preserve"> </v>
      </c>
      <c r="Q23" s="351">
        <f t="shared" si="35"/>
        <v>0</v>
      </c>
      <c r="R23" s="250" t="str">
        <f t="shared" si="3"/>
        <v xml:space="preserve"> </v>
      </c>
      <c r="S23" s="352" t="str">
        <f t="shared" si="36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9">
        <f t="shared" si="5"/>
        <v>0</v>
      </c>
      <c r="AB23" s="354">
        <f t="shared" si="6"/>
        <v>0</v>
      </c>
      <c r="AC23" s="355">
        <f t="shared" si="7"/>
        <v>0</v>
      </c>
      <c r="AD23" s="356" t="str">
        <f t="shared" si="8"/>
        <v xml:space="preserve"> </v>
      </c>
      <c r="AE23" s="365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28"/>
        <v>3</v>
      </c>
      <c r="BA23" s="120" t="str">
        <f t="shared" si="18"/>
        <v>RR</v>
      </c>
      <c r="BB23" s="120" t="e">
        <f t="shared" si="29"/>
        <v>#VALUE!</v>
      </c>
      <c r="BC23" s="121">
        <f t="shared" si="19"/>
        <v>0</v>
      </c>
      <c r="BD23" s="121">
        <f t="shared" si="20"/>
        <v>0</v>
      </c>
      <c r="BE23" s="120">
        <f t="shared" si="30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31"/>
        <v>0</v>
      </c>
      <c r="K24" s="245">
        <f t="shared" si="32"/>
        <v>0</v>
      </c>
      <c r="L24" s="246">
        <f t="shared" si="33"/>
        <v>0</v>
      </c>
      <c r="M24" s="247">
        <f t="shared" si="0"/>
        <v>3</v>
      </c>
      <c r="N24" s="248">
        <f t="shared" si="34"/>
        <v>0</v>
      </c>
      <c r="O24" s="249">
        <f t="shared" si="1"/>
        <v>0</v>
      </c>
      <c r="P24" s="250" t="str">
        <f t="shared" si="2"/>
        <v xml:space="preserve"> </v>
      </c>
      <c r="Q24" s="351">
        <f t="shared" si="35"/>
        <v>0</v>
      </c>
      <c r="R24" s="250" t="str">
        <f t="shared" si="3"/>
        <v xml:space="preserve"> </v>
      </c>
      <c r="S24" s="352" t="str">
        <f t="shared" si="36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9">
        <f t="shared" si="5"/>
        <v>0</v>
      </c>
      <c r="AB24" s="354">
        <f t="shared" si="6"/>
        <v>0</v>
      </c>
      <c r="AC24" s="355">
        <f t="shared" si="7"/>
        <v>0</v>
      </c>
      <c r="AD24" s="356" t="str">
        <f t="shared" si="8"/>
        <v xml:space="preserve"> </v>
      </c>
      <c r="AE24" s="365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28"/>
        <v>3</v>
      </c>
      <c r="BA24" s="120" t="str">
        <f t="shared" si="18"/>
        <v>RR</v>
      </c>
      <c r="BB24" s="120" t="e">
        <f t="shared" si="29"/>
        <v>#VALUE!</v>
      </c>
      <c r="BC24" s="121">
        <f t="shared" si="19"/>
        <v>0</v>
      </c>
      <c r="BD24" s="121">
        <f t="shared" si="20"/>
        <v>0</v>
      </c>
      <c r="BE24" s="120">
        <f t="shared" si="30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31"/>
        <v>0</v>
      </c>
      <c r="K25" s="245">
        <f t="shared" si="32"/>
        <v>0</v>
      </c>
      <c r="L25" s="246">
        <f t="shared" si="33"/>
        <v>0</v>
      </c>
      <c r="M25" s="247">
        <f t="shared" si="0"/>
        <v>3</v>
      </c>
      <c r="N25" s="248">
        <f t="shared" si="34"/>
        <v>0</v>
      </c>
      <c r="O25" s="249">
        <f t="shared" si="1"/>
        <v>0</v>
      </c>
      <c r="P25" s="250" t="str">
        <f t="shared" si="2"/>
        <v xml:space="preserve"> </v>
      </c>
      <c r="Q25" s="351">
        <f t="shared" si="35"/>
        <v>0</v>
      </c>
      <c r="R25" s="250" t="str">
        <f t="shared" si="3"/>
        <v xml:space="preserve"> </v>
      </c>
      <c r="S25" s="352" t="str">
        <f t="shared" si="36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9">
        <f t="shared" si="5"/>
        <v>0</v>
      </c>
      <c r="AB25" s="354">
        <f t="shared" si="6"/>
        <v>0</v>
      </c>
      <c r="AC25" s="355">
        <f t="shared" si="7"/>
        <v>0</v>
      </c>
      <c r="AD25" s="356" t="str">
        <f t="shared" si="8"/>
        <v xml:space="preserve"> </v>
      </c>
      <c r="AE25" s="365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28"/>
        <v>3</v>
      </c>
      <c r="BA25" s="120" t="str">
        <f t="shared" si="18"/>
        <v>RR</v>
      </c>
      <c r="BB25" s="120" t="e">
        <f t="shared" si="29"/>
        <v>#VALUE!</v>
      </c>
      <c r="BC25" s="121">
        <f t="shared" si="19"/>
        <v>0</v>
      </c>
      <c r="BD25" s="121">
        <f t="shared" si="20"/>
        <v>0</v>
      </c>
      <c r="BE25" s="120">
        <f t="shared" si="30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31"/>
        <v>0</v>
      </c>
      <c r="K26" s="245">
        <f t="shared" si="32"/>
        <v>0</v>
      </c>
      <c r="L26" s="246">
        <f t="shared" si="33"/>
        <v>0</v>
      </c>
      <c r="M26" s="247">
        <f t="shared" si="0"/>
        <v>3</v>
      </c>
      <c r="N26" s="248">
        <f t="shared" si="34"/>
        <v>0</v>
      </c>
      <c r="O26" s="249">
        <f t="shared" si="1"/>
        <v>0</v>
      </c>
      <c r="P26" s="250" t="str">
        <f t="shared" si="2"/>
        <v xml:space="preserve"> </v>
      </c>
      <c r="Q26" s="351">
        <f t="shared" si="35"/>
        <v>0</v>
      </c>
      <c r="R26" s="250" t="str">
        <f t="shared" si="3"/>
        <v xml:space="preserve"> </v>
      </c>
      <c r="S26" s="352" t="str">
        <f t="shared" si="36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9">
        <f t="shared" si="5"/>
        <v>0</v>
      </c>
      <c r="AB26" s="354">
        <f t="shared" si="6"/>
        <v>0</v>
      </c>
      <c r="AC26" s="355">
        <f t="shared" si="7"/>
        <v>0</v>
      </c>
      <c r="AD26" s="356" t="str">
        <f t="shared" si="8"/>
        <v xml:space="preserve"> </v>
      </c>
      <c r="AE26" s="365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28"/>
        <v>3</v>
      </c>
      <c r="BA26" s="120" t="str">
        <f t="shared" si="18"/>
        <v>RR</v>
      </c>
      <c r="BB26" s="120" t="e">
        <f t="shared" si="29"/>
        <v>#VALUE!</v>
      </c>
      <c r="BC26" s="121">
        <f t="shared" si="19"/>
        <v>0</v>
      </c>
      <c r="BD26" s="121">
        <f t="shared" si="20"/>
        <v>0</v>
      </c>
      <c r="BE26" s="120">
        <f t="shared" si="30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31"/>
        <v>0</v>
      </c>
      <c r="K27" s="245">
        <f t="shared" si="32"/>
        <v>0</v>
      </c>
      <c r="L27" s="246">
        <f t="shared" si="33"/>
        <v>0</v>
      </c>
      <c r="M27" s="247">
        <f t="shared" si="0"/>
        <v>3</v>
      </c>
      <c r="N27" s="248">
        <f t="shared" si="34"/>
        <v>0</v>
      </c>
      <c r="O27" s="249">
        <f t="shared" si="1"/>
        <v>0</v>
      </c>
      <c r="P27" s="250" t="str">
        <f t="shared" si="2"/>
        <v xml:space="preserve"> </v>
      </c>
      <c r="Q27" s="351">
        <f t="shared" si="35"/>
        <v>0</v>
      </c>
      <c r="R27" s="250" t="str">
        <f t="shared" si="3"/>
        <v xml:space="preserve"> </v>
      </c>
      <c r="S27" s="352" t="str">
        <f t="shared" si="36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9">
        <f t="shared" si="5"/>
        <v>0</v>
      </c>
      <c r="AB27" s="354">
        <f t="shared" si="6"/>
        <v>0</v>
      </c>
      <c r="AC27" s="355">
        <f t="shared" si="7"/>
        <v>0</v>
      </c>
      <c r="AD27" s="356" t="str">
        <f t="shared" si="8"/>
        <v xml:space="preserve"> </v>
      </c>
      <c r="AE27" s="365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28"/>
        <v>3</v>
      </c>
      <c r="BA27" s="120" t="str">
        <f t="shared" si="18"/>
        <v>RR</v>
      </c>
      <c r="BB27" s="120" t="e">
        <f t="shared" si="29"/>
        <v>#VALUE!</v>
      </c>
      <c r="BC27" s="121">
        <f t="shared" si="19"/>
        <v>0</v>
      </c>
      <c r="BD27" s="121">
        <f t="shared" si="20"/>
        <v>0</v>
      </c>
      <c r="BE27" s="120">
        <f t="shared" si="30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31"/>
        <v>0</v>
      </c>
      <c r="K28" s="245">
        <f t="shared" si="32"/>
        <v>0</v>
      </c>
      <c r="L28" s="246">
        <f t="shared" si="33"/>
        <v>0</v>
      </c>
      <c r="M28" s="247">
        <f t="shared" si="0"/>
        <v>3</v>
      </c>
      <c r="N28" s="248">
        <f t="shared" si="34"/>
        <v>0</v>
      </c>
      <c r="O28" s="249">
        <f t="shared" si="1"/>
        <v>0</v>
      </c>
      <c r="P28" s="250" t="str">
        <f t="shared" si="2"/>
        <v xml:space="preserve"> </v>
      </c>
      <c r="Q28" s="351">
        <f t="shared" si="35"/>
        <v>0</v>
      </c>
      <c r="R28" s="250" t="str">
        <f t="shared" si="3"/>
        <v xml:space="preserve"> </v>
      </c>
      <c r="S28" s="352" t="str">
        <f t="shared" si="36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9">
        <f t="shared" si="5"/>
        <v>0</v>
      </c>
      <c r="AB28" s="354">
        <f t="shared" si="6"/>
        <v>0</v>
      </c>
      <c r="AC28" s="355">
        <f t="shared" si="7"/>
        <v>0</v>
      </c>
      <c r="AD28" s="356" t="str">
        <f t="shared" si="8"/>
        <v xml:space="preserve"> </v>
      </c>
      <c r="AE28" s="365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28"/>
        <v>3</v>
      </c>
      <c r="BA28" s="120" t="str">
        <f t="shared" si="18"/>
        <v>RR</v>
      </c>
      <c r="BB28" s="120" t="e">
        <f t="shared" si="29"/>
        <v>#VALUE!</v>
      </c>
      <c r="BC28" s="121">
        <f t="shared" si="19"/>
        <v>0</v>
      </c>
      <c r="BD28" s="121">
        <f t="shared" si="20"/>
        <v>0</v>
      </c>
      <c r="BE28" s="120">
        <f t="shared" si="30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31"/>
        <v>0</v>
      </c>
      <c r="K29" s="245">
        <f t="shared" si="32"/>
        <v>0</v>
      </c>
      <c r="L29" s="246">
        <f t="shared" si="33"/>
        <v>0</v>
      </c>
      <c r="M29" s="247">
        <f t="shared" si="0"/>
        <v>3</v>
      </c>
      <c r="N29" s="248">
        <f t="shared" si="34"/>
        <v>0</v>
      </c>
      <c r="O29" s="249">
        <f t="shared" si="1"/>
        <v>0</v>
      </c>
      <c r="P29" s="250" t="str">
        <f t="shared" si="2"/>
        <v xml:space="preserve"> </v>
      </c>
      <c r="Q29" s="351">
        <f t="shared" si="35"/>
        <v>0</v>
      </c>
      <c r="R29" s="250" t="str">
        <f t="shared" si="3"/>
        <v xml:space="preserve"> </v>
      </c>
      <c r="S29" s="352" t="str">
        <f t="shared" si="36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28"/>
        <v>3</v>
      </c>
      <c r="BA29" s="120" t="str">
        <f t="shared" si="18"/>
        <v>RR</v>
      </c>
      <c r="BB29" s="120" t="e">
        <f t="shared" si="29"/>
        <v>#VALUE!</v>
      </c>
      <c r="BC29" s="121">
        <f t="shared" si="19"/>
        <v>0</v>
      </c>
      <c r="BD29" s="121">
        <f t="shared" si="20"/>
        <v>0</v>
      </c>
      <c r="BE29" s="120">
        <f t="shared" si="30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31"/>
        <v>0</v>
      </c>
      <c r="K30" s="245">
        <f t="shared" si="32"/>
        <v>0</v>
      </c>
      <c r="L30" s="246">
        <f t="shared" si="33"/>
        <v>0</v>
      </c>
      <c r="M30" s="247">
        <f t="shared" si="0"/>
        <v>3</v>
      </c>
      <c r="N30" s="248">
        <f t="shared" si="34"/>
        <v>0</v>
      </c>
      <c r="O30" s="249">
        <f t="shared" si="1"/>
        <v>0</v>
      </c>
      <c r="P30" s="250" t="str">
        <f t="shared" si="2"/>
        <v xml:space="preserve"> </v>
      </c>
      <c r="Q30" s="351">
        <f t="shared" si="35"/>
        <v>0</v>
      </c>
      <c r="R30" s="250" t="str">
        <f t="shared" si="3"/>
        <v xml:space="preserve"> </v>
      </c>
      <c r="S30" s="352" t="str">
        <f t="shared" si="36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28"/>
        <v>3</v>
      </c>
      <c r="BA30" s="120" t="str">
        <f t="shared" si="18"/>
        <v>RR</v>
      </c>
      <c r="BB30" s="120" t="e">
        <f t="shared" si="29"/>
        <v>#VALUE!</v>
      </c>
      <c r="BC30" s="121">
        <f t="shared" si="19"/>
        <v>0</v>
      </c>
      <c r="BD30" s="121">
        <f t="shared" si="20"/>
        <v>0</v>
      </c>
      <c r="BE30" s="120">
        <f t="shared" si="30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45.5</v>
      </c>
      <c r="AD31" s="358"/>
      <c r="AE31" s="353">
        <f>SUM(AE11:AE30)</f>
        <v>53.333333333333336</v>
      </c>
      <c r="AF31" s="123" t="s">
        <v>16</v>
      </c>
      <c r="AG31" s="124"/>
      <c r="AL31" s="125">
        <f t="shared" ref="AL31:AQ31" si="37">SUM(AL11:AL30)</f>
        <v>1815</v>
      </c>
      <c r="AM31" s="126">
        <f t="shared" si="37"/>
        <v>440</v>
      </c>
      <c r="AN31" s="127">
        <f t="shared" si="37"/>
        <v>195</v>
      </c>
      <c r="AO31" s="162">
        <f t="shared" si="37"/>
        <v>1820</v>
      </c>
      <c r="AP31" s="162">
        <f t="shared" si="37"/>
        <v>746.66666666666674</v>
      </c>
      <c r="AQ31" s="162">
        <v>60</v>
      </c>
      <c r="AR31" s="158">
        <f>SUM(AL31:AQ31)</f>
        <v>5076.666666666667</v>
      </c>
      <c r="AS31" s="184"/>
      <c r="AW31" s="397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 t="s">
        <v>39</v>
      </c>
      <c r="W32" s="255"/>
      <c r="X32" s="255"/>
      <c r="Y32" s="300" t="s">
        <v>2537</v>
      </c>
      <c r="Z32" s="339">
        <f>AC31+'Worksheet 2'!AC31</f>
        <v>45.5</v>
      </c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6" t="s">
        <v>37</v>
      </c>
      <c r="AQ32" s="394">
        <f>'Worksheet 2'!AR31</f>
        <v>0</v>
      </c>
      <c r="AR32" s="393">
        <f>AR31+AQ32+AM35</f>
        <v>5075.9966666666669</v>
      </c>
      <c r="AS32" s="392" t="s">
        <v>2582</v>
      </c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0" t="s">
        <v>2538</v>
      </c>
      <c r="Z33" s="339">
        <f>AE31+'Worksheet 2'!AE31</f>
        <v>53.333333333333336</v>
      </c>
      <c r="AA33" s="43"/>
      <c r="AB33" s="424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400"/>
      <c r="AR33" s="401">
        <v>800</v>
      </c>
      <c r="AS33" s="186"/>
      <c r="AX33" s="416" t="s">
        <v>2589</v>
      </c>
      <c r="AY33" s="416"/>
      <c r="AZ33" s="416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1" t="s">
        <v>2539</v>
      </c>
      <c r="O34" s="339">
        <f>SUM(Q43+S43+'Worksheet 2'!O34)/sew_price*10</f>
        <v>7.5272727272727273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2">
        <f>+IF(AR32&lt;500,AZ34,IF(AR32&lt;1000,AZ35,IF(AR32&lt;3000,AZ36,IF(AR32&lt;8000,AZ37,IF(AR32&gt;7999,AZ38," ")))))</f>
        <v>250</v>
      </c>
      <c r="AS34" s="186"/>
      <c r="AX34" s="425" t="s">
        <v>2584</v>
      </c>
      <c r="AY34" s="425"/>
      <c r="AZ34" s="398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2608</v>
      </c>
      <c r="G35" s="57"/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0" t="s">
        <v>2593</v>
      </c>
      <c r="AM35" s="409">
        <v>-0.67</v>
      </c>
      <c r="AN35" s="408" t="s">
        <v>12</v>
      </c>
      <c r="AP35" s="137" t="s">
        <v>2518</v>
      </c>
      <c r="AQ35" s="128"/>
      <c r="AR35" s="193"/>
      <c r="AS35" s="187"/>
      <c r="AX35" s="425" t="s">
        <v>2585</v>
      </c>
      <c r="AY35" s="425"/>
      <c r="AZ35" s="398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 t="s">
        <v>2613</v>
      </c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5" t="s">
        <v>18</v>
      </c>
      <c r="AQ36" s="43"/>
      <c r="AR36" s="143">
        <f>AR32+AQ33+AR33+AR34+AR35</f>
        <v>6125.9966666666669</v>
      </c>
      <c r="AS36" s="187"/>
      <c r="AT36" s="182" t="b">
        <v>0</v>
      </c>
      <c r="AX36" s="415" t="s">
        <v>2586</v>
      </c>
      <c r="AY36" s="415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7" t="s">
        <v>20</v>
      </c>
      <c r="W37" s="418"/>
      <c r="X37" s="78" t="s">
        <v>2607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5" t="s">
        <v>21</v>
      </c>
      <c r="AR37" s="406">
        <f>IF($AT$36=TRUE,(AR32-(AL31+AM31+'Worksheet 2'!AL31+'Worksheet 2'!AM31))*AN37, AR36*AN37)</f>
        <v>0</v>
      </c>
      <c r="AS37" s="186"/>
      <c r="AT37" s="198"/>
      <c r="AX37" s="415" t="s">
        <v>2587</v>
      </c>
      <c r="AY37" s="415"/>
      <c r="AZ37" s="399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P38" s="382"/>
      <c r="AQ38" s="407" t="s">
        <v>22</v>
      </c>
      <c r="AR38" s="404">
        <f>SUM(AR36:AR37)</f>
        <v>6125.9966666666669</v>
      </c>
      <c r="AS38" s="188"/>
      <c r="AX38" s="415" t="s">
        <v>2588</v>
      </c>
      <c r="AY38" s="415"/>
      <c r="AZ38" s="399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9">
        <f>SUM(Q11:Q30)</f>
        <v>19</v>
      </c>
      <c r="S43" s="349">
        <f>SUM(S11:S30)</f>
        <v>22.4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2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C7AC1F2C-D8CA-4F9F-A5AD-648A6D118142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3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Z14" sqref="Z14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Westchester 1,2-Westchester IL-Rel Soc-WO#J5027551-00205</v>
      </c>
      <c r="E1" s="22"/>
      <c r="F1" s="23"/>
      <c r="G1" s="22"/>
      <c r="H1" s="24"/>
      <c r="I1" s="25">
        <f>+Worksheet!$AR$1</f>
        <v>0</v>
      </c>
      <c r="J1" s="26"/>
      <c r="L1" s="164" t="s">
        <v>107</v>
      </c>
      <c r="M1" s="21" t="str">
        <f>+Worksheet!$W$4</f>
        <v>Westchester 1,2-Westchester IL-Rel Soc-WO#J5027551-00205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122</v>
      </c>
      <c r="D2" s="150" cm="1">
        <f t="array" aca="1" ref="D2" ca="1">INDIRECT("'Worksheet'!$K"&amp;$B1)</f>
        <v>196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70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196</v>
      </c>
      <c r="N2" s="151" t="s">
        <v>109</v>
      </c>
      <c r="O2" s="152">
        <f ca="1">F2</f>
        <v>13</v>
      </c>
      <c r="P2" s="151" t="s">
        <v>116</v>
      </c>
      <c r="Q2" s="153">
        <f ca="1">H2</f>
        <v>70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261.25</v>
      </c>
      <c r="E3" s="19" t="s">
        <v>116</v>
      </c>
      <c r="F3" s="366">
        <f ca="1">H2+15</f>
        <v>85</v>
      </c>
      <c r="G3" s="442" cm="1">
        <f t="array" aca="1" ref="G3" ca="1">INDIRECT("'Worksheet'!$Y"&amp;$B1)</f>
        <v>0</v>
      </c>
      <c r="H3" s="442"/>
      <c r="I3" s="443"/>
      <c r="L3" s="164" t="s">
        <v>115</v>
      </c>
      <c r="M3">
        <f t="shared" ca="1" si="0"/>
        <v>261.25</v>
      </c>
      <c r="N3" s="19" t="s">
        <v>116</v>
      </c>
      <c r="O3" s="366">
        <f ca="1">F3</f>
        <v>85</v>
      </c>
      <c r="P3" s="444">
        <f ca="1">G3</f>
        <v>0</v>
      </c>
      <c r="Q3" s="444"/>
      <c r="R3" s="445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3.55</v>
      </c>
      <c r="E4" s="42" t="s">
        <v>40</v>
      </c>
      <c r="F4" s="367"/>
      <c r="G4" s="442"/>
      <c r="H4" s="442"/>
      <c r="I4" s="443"/>
      <c r="L4" s="166"/>
      <c r="M4" s="161">
        <f t="shared" ca="1" si="0"/>
        <v>3.55</v>
      </c>
      <c r="N4" s="42" t="s">
        <v>40</v>
      </c>
      <c r="O4" s="367"/>
      <c r="P4" s="444"/>
      <c r="Q4" s="446"/>
      <c r="R4" s="447"/>
    </row>
    <row r="5" spans="1:18" ht="15.75">
      <c r="C5" s="164" t="s">
        <v>129</v>
      </c>
      <c r="D5" s="19">
        <f ca="1">+IF(D9="yes",IF($D11="Left of Pair",($D6*$H9),IF($D11="Panel",$D6*$H9,IF($H11="SOR",$D6*$H9," ")))," ")</f>
        <v>260.40000000000003</v>
      </c>
      <c r="E5" s="19" t="s">
        <v>116</v>
      </c>
      <c r="F5" s="366">
        <f ca="1">IF(D9="YES",H2+12," ")</f>
        <v>82</v>
      </c>
      <c r="H5" s="340" t="s">
        <v>10</v>
      </c>
      <c r="I5" s="368" cm="1">
        <f t="array" aca="1" ref="I5" ca="1">INDIRECT("'Worksheet'!$Q"&amp;B1)</f>
        <v>7.1</v>
      </c>
      <c r="L5" s="164" t="s">
        <v>129</v>
      </c>
      <c r="M5">
        <f t="shared" ca="1" si="0"/>
        <v>260.40000000000003</v>
      </c>
      <c r="N5" s="19" t="s">
        <v>116</v>
      </c>
      <c r="O5" s="366">
        <f ca="1">F5</f>
        <v>82</v>
      </c>
      <c r="P5" s="19"/>
      <c r="Q5" s="340" t="s">
        <v>10</v>
      </c>
      <c r="R5" s="160">
        <f ca="1">I5</f>
        <v>7.1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4.2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104.5</v>
      </c>
      <c r="L6" s="167"/>
      <c r="M6" s="341">
        <f t="shared" ca="1" si="0"/>
        <v>4.2</v>
      </c>
      <c r="N6" s="342" t="s">
        <v>40</v>
      </c>
      <c r="O6" s="369"/>
      <c r="P6" s="20"/>
      <c r="Q6" s="340" t="s">
        <v>110</v>
      </c>
      <c r="R6" s="32">
        <f ca="1">I6</f>
        <v>104.5</v>
      </c>
    </row>
    <row r="7" spans="1:18" ht="15" customHeight="1">
      <c r="C7" s="168" t="s">
        <v>108</v>
      </c>
      <c r="D7" s="370" t="str" cm="1">
        <f t="array" aca="1" ref="D7" ca="1">INDIRECT("'Worksheet'!$B"&amp;$B1)</f>
        <v>Relief Soc</v>
      </c>
      <c r="E7" s="22"/>
      <c r="F7" s="23"/>
      <c r="G7" s="22"/>
      <c r="H7" s="24"/>
      <c r="I7" s="449" t="str" cm="1">
        <f t="array" aca="1" ref="I7" ca="1">INDIRECT("'Worksheet'!$A"&amp;$B1)</f>
        <v>P1-1</v>
      </c>
      <c r="L7" s="168" t="s">
        <v>108</v>
      </c>
      <c r="M7" s="31" t="str">
        <f t="shared" ca="1" si="0"/>
        <v>Relief Soc</v>
      </c>
      <c r="N7" s="20"/>
      <c r="O7" s="33"/>
      <c r="P7" s="27"/>
      <c r="Q7" s="24"/>
      <c r="R7" s="449" t="str">
        <f ca="1">I7</f>
        <v>P1-1</v>
      </c>
    </row>
    <row r="8" spans="1:18" ht="15.75" customHeight="1">
      <c r="C8" s="164" t="s">
        <v>111</v>
      </c>
      <c r="D8" s="343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50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>YES</v>
      </c>
      <c r="E9" s="344" t="str" cm="1">
        <f t="array" aca="1" ref="E9" ca="1">INDIRECT("'Worksheet'!$X"&amp;$B1)</f>
        <v xml:space="preserve">Flameguard </v>
      </c>
      <c r="F9" s="39"/>
      <c r="G9" s="20"/>
      <c r="H9" s="389" cm="1">
        <f t="array" aca="1" ref="H9" ca="1">INDIRECT("'Worksheet'!$R"&amp;$B1)</f>
        <v>62</v>
      </c>
      <c r="I9" s="450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0">
        <f ca="1">H9</f>
        <v>62</v>
      </c>
      <c r="R9" s="450"/>
    </row>
    <row r="10" spans="1:18" ht="15.75" customHeight="1">
      <c r="C10" s="164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9" cm="1">
        <f t="array" aca="1" ref="H10" ca="1">INDIRECT("'Worksheet'!$P"&amp;$B1)</f>
        <v>74</v>
      </c>
      <c r="I10" s="451"/>
      <c r="L10" s="164" t="s">
        <v>12</v>
      </c>
      <c r="M10" s="21" t="str">
        <f t="shared" ca="1" si="0"/>
        <v>5th Avenue 72</v>
      </c>
      <c r="N10" s="22"/>
      <c r="O10" s="23"/>
      <c r="P10" s="22"/>
      <c r="Q10" s="390">
        <f ca="1">H10</f>
        <v>74</v>
      </c>
      <c r="R10" s="451"/>
    </row>
    <row r="11" spans="1:18" ht="23.25">
      <c r="C11" s="345" cm="1">
        <f t="array" aca="1" ref="C11" ca="1">INDIRECT("'Worksheet'!$J"&amp;$B1)</f>
        <v>0</v>
      </c>
      <c r="D11" s="448" t="str" cm="1">
        <f t="array" aca="1" ref="D11" ca="1">IF(INDIRECT("'Worksheet'!$D"&amp;$B1)=1, "Left of Pair", IF(INDIRECT("'Worksheet'!$E"&amp;$B1)=1, "Panel"))</f>
        <v>Left of Pair</v>
      </c>
      <c r="E11" s="448"/>
      <c r="F11" s="448"/>
      <c r="G11" s="371"/>
      <c r="H11" s="371" t="str" cm="1">
        <f t="array" aca="1" ref="H11" ca="1">IF(INDIRECT("'Worksheet'!$F"&amp;$B1)="st","SOR T&amp;B"," ")</f>
        <v xml:space="preserve"> </v>
      </c>
      <c r="I11" s="372"/>
      <c r="L11" s="41">
        <f ca="1">$C11</f>
        <v>0</v>
      </c>
      <c r="M11" s="448" t="str" cm="1">
        <f t="array" aca="1" ref="M11" ca="1">IF(INDIRECT("'Worksheet'!$D"&amp;$B1)=1, "Right of Pair", IF(INDIRECT("'Worksheet'!$E"&amp;$B1)=1, "Do Not Use"))</f>
        <v>Right of Pair</v>
      </c>
      <c r="N11" s="448"/>
      <c r="O11" s="448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Westchester 1,2-Westchester IL-Rel Soc-WO#J5027551-00205</v>
      </c>
      <c r="E15" s="22"/>
      <c r="F15" s="23"/>
      <c r="G15" s="22"/>
      <c r="H15" s="24"/>
      <c r="I15" s="25">
        <f>+Worksheet!$AR$1</f>
        <v>0</v>
      </c>
      <c r="J15" s="26"/>
      <c r="L15" s="164" t="s">
        <v>107</v>
      </c>
      <c r="M15" s="21" t="str">
        <f>+Worksheet!$W$4</f>
        <v>Westchester 1,2-Westchester IL-Rel Soc-WO#J5027551-00205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122</v>
      </c>
      <c r="D16" s="150" cm="1">
        <f t="array" aca="1" ref="D16" ca="1">INDIRECT("'Worksheet'!$K"&amp;$B15)</f>
        <v>196</v>
      </c>
      <c r="E16" s="151" t="s">
        <v>109</v>
      </c>
      <c r="F16" s="150" cm="1">
        <f t="array" aca="1" ref="F16" ca="1">INDIRECT("'Worksheet'!$M"&amp;$B15)</f>
        <v>13</v>
      </c>
      <c r="G16" s="151" t="s">
        <v>116</v>
      </c>
      <c r="H16" s="150" cm="1">
        <f t="array" aca="1" ref="H16" ca="1">INDIRECT("'Worksheet'!$O"&amp;$B15)</f>
        <v>70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196</v>
      </c>
      <c r="N16" s="151" t="s">
        <v>109</v>
      </c>
      <c r="O16" s="152">
        <f ca="1">F16</f>
        <v>13</v>
      </c>
      <c r="P16" s="151" t="s">
        <v>116</v>
      </c>
      <c r="Q16" s="153">
        <f ca="1">H16</f>
        <v>70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261.25</v>
      </c>
      <c r="E17" s="19" t="s">
        <v>116</v>
      </c>
      <c r="F17" s="366">
        <f ca="1">H16+15</f>
        <v>85</v>
      </c>
      <c r="G17" s="442" cm="1">
        <f t="array" aca="1" ref="G17" ca="1">INDIRECT("'Worksheet'!$Y"&amp;$B15)</f>
        <v>0</v>
      </c>
      <c r="H17" s="442"/>
      <c r="I17" s="443"/>
      <c r="L17" s="164" t="s">
        <v>115</v>
      </c>
      <c r="M17">
        <f t="shared" ca="1" si="1"/>
        <v>261.25</v>
      </c>
      <c r="N17" s="19" t="s">
        <v>116</v>
      </c>
      <c r="O17" s="366">
        <f ca="1">F17</f>
        <v>85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3.55</v>
      </c>
      <c r="E18" s="42" t="s">
        <v>40</v>
      </c>
      <c r="F18" s="367"/>
      <c r="G18" s="442"/>
      <c r="H18" s="442"/>
      <c r="I18" s="443"/>
      <c r="L18" s="166"/>
      <c r="M18" s="161">
        <f t="shared" ca="1" si="1"/>
        <v>3.55</v>
      </c>
      <c r="N18" s="42" t="s">
        <v>40</v>
      </c>
      <c r="O18" s="367"/>
      <c r="P18" s="444"/>
      <c r="Q18" s="446"/>
      <c r="R18" s="447"/>
    </row>
    <row r="19" spans="1:18" ht="15.75">
      <c r="C19" s="164" t="s">
        <v>129</v>
      </c>
      <c r="D19" s="19">
        <f ca="1">+IF(D23="yes",IF($D25="Left of Pair",($D20*$H23),IF($D25="Panel",$D20*$H23,IF($H25="SOR",$D20*$H23," ")))," ")</f>
        <v>260.40000000000003</v>
      </c>
      <c r="E19" s="19" t="s">
        <v>116</v>
      </c>
      <c r="F19" s="366">
        <f ca="1">IF(D23="YES",H16+12," ")</f>
        <v>82</v>
      </c>
      <c r="H19" s="340" t="s">
        <v>10</v>
      </c>
      <c r="I19" s="368" cm="1">
        <f t="array" aca="1" ref="I19" ca="1">INDIRECT("'Worksheet'!$Q"&amp;B15)</f>
        <v>7.1</v>
      </c>
      <c r="L19" s="164" t="s">
        <v>129</v>
      </c>
      <c r="M19">
        <f t="shared" ca="1" si="1"/>
        <v>260.40000000000003</v>
      </c>
      <c r="N19" s="19" t="s">
        <v>116</v>
      </c>
      <c r="O19" s="366">
        <f ca="1">F19</f>
        <v>82</v>
      </c>
      <c r="P19" s="19"/>
      <c r="Q19" s="340" t="s">
        <v>10</v>
      </c>
      <c r="R19" s="160">
        <f ca="1">I19</f>
        <v>7.1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4.2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104.5</v>
      </c>
      <c r="L20" s="167"/>
      <c r="M20" s="341">
        <f t="shared" ca="1" si="1"/>
        <v>4.2</v>
      </c>
      <c r="N20" s="342" t="s">
        <v>40</v>
      </c>
      <c r="O20" s="369"/>
      <c r="P20" s="20"/>
      <c r="Q20" s="340" t="s">
        <v>110</v>
      </c>
      <c r="R20" s="32">
        <f ca="1">I20</f>
        <v>104.5</v>
      </c>
    </row>
    <row r="21" spans="1:18" ht="12.75" customHeight="1">
      <c r="C21" s="168" t="s">
        <v>108</v>
      </c>
      <c r="D21" s="370" t="str" cm="1">
        <f t="array" aca="1" ref="D21" ca="1">INDIRECT("'Worksheet'!$B"&amp;$B15)</f>
        <v>Relief Soc</v>
      </c>
      <c r="E21" s="22"/>
      <c r="F21" s="23"/>
      <c r="G21" s="22"/>
      <c r="H21" s="24"/>
      <c r="I21" s="449" t="str" cm="1">
        <f t="array" aca="1" ref="I21" ca="1">INDIRECT("'Worksheet'!$A"&amp;$B15)</f>
        <v>P1-2</v>
      </c>
      <c r="L21" s="168" t="s">
        <v>108</v>
      </c>
      <c r="M21" s="31" t="str">
        <f t="shared" ca="1" si="1"/>
        <v>Relief Soc</v>
      </c>
      <c r="N21" s="20"/>
      <c r="O21" s="33"/>
      <c r="P21" s="27"/>
      <c r="Q21" s="24"/>
      <c r="R21" s="449" t="str">
        <f ca="1">I21</f>
        <v>P1-2</v>
      </c>
    </row>
    <row r="22" spans="1:18" ht="15.75" customHeight="1">
      <c r="C22" s="164" t="s">
        <v>111</v>
      </c>
      <c r="D22" s="343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50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>YES</v>
      </c>
      <c r="E23" s="344" t="str" cm="1">
        <f t="array" aca="1" ref="E23" ca="1">INDIRECT("'Worksheet'!$X"&amp;$B15)</f>
        <v xml:space="preserve">Flameguard </v>
      </c>
      <c r="F23" s="39"/>
      <c r="G23" s="20"/>
      <c r="H23" s="389" cm="1">
        <f t="array" aca="1" ref="H23" ca="1">INDIRECT("'Worksheet'!$R"&amp;$B15)</f>
        <v>62</v>
      </c>
      <c r="I23" s="450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0">
        <f ca="1">H23</f>
        <v>62</v>
      </c>
      <c r="R23" s="450"/>
    </row>
    <row r="24" spans="1:18" ht="15.75" customHeight="1">
      <c r="C24" s="164" t="s">
        <v>12</v>
      </c>
      <c r="D24" s="344" t="str" cm="1">
        <f t="array" aca="1" ref="D24" ca="1">INDIRECT("'Worksheet'!$W"&amp;$B15)</f>
        <v>5th Avenue 72</v>
      </c>
      <c r="E24" s="22"/>
      <c r="F24" s="23"/>
      <c r="G24" s="22"/>
      <c r="H24" s="389" cm="1">
        <f t="array" aca="1" ref="H24" ca="1">INDIRECT("'Worksheet'!$P"&amp;$B15)</f>
        <v>74</v>
      </c>
      <c r="I24" s="451"/>
      <c r="L24" s="164" t="s">
        <v>12</v>
      </c>
      <c r="M24" s="21" t="str">
        <f t="shared" ca="1" si="1"/>
        <v>5th Avenue 72</v>
      </c>
      <c r="N24" s="22"/>
      <c r="O24" s="23"/>
      <c r="P24" s="22"/>
      <c r="Q24" s="390">
        <f ca="1">H24</f>
        <v>74</v>
      </c>
      <c r="R24" s="451"/>
    </row>
    <row r="25" spans="1:18" ht="23.25">
      <c r="C25" s="345" cm="1">
        <f t="array" aca="1" ref="C25" ca="1">INDIRECT("'Worksheet'!$J"&amp;$B15)</f>
        <v>0</v>
      </c>
      <c r="D25" s="448" t="str" cm="1">
        <f t="array" aca="1" ref="D25" ca="1">IF(INDIRECT("'Worksheet'!$D"&amp;$B15)=1, "Left of Pair", IF(INDIRECT("'Worksheet'!$E"&amp;$B15)=1, "Panel"))</f>
        <v>Left of Pair</v>
      </c>
      <c r="E25" s="448"/>
      <c r="F25" s="448"/>
      <c r="G25" s="371"/>
      <c r="H25" s="371" t="str" cm="1">
        <f t="array" aca="1" ref="H25" ca="1">IF(INDIRECT("'Worksheet'!$F"&amp;$B15)="st","SOR T&amp;B"," ")</f>
        <v xml:space="preserve"> </v>
      </c>
      <c r="I25" s="372"/>
      <c r="L25" s="41">
        <f ca="1">$C25</f>
        <v>0</v>
      </c>
      <c r="M25" s="448" t="str" cm="1">
        <f t="array" aca="1" ref="M25" ca="1">IF(INDIRECT("'Worksheet'!$D"&amp;$B15)=1, "Right of Pair", IF(INDIRECT("'Worksheet'!$E"&amp;$B15)=1, "Do Not Use"))</f>
        <v>Right of Pair</v>
      </c>
      <c r="N25" s="448"/>
      <c r="O25" s="448"/>
      <c r="P25" s="371"/>
      <c r="Q25" s="371"/>
      <c r="R25" s="372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+Worksheet!$W$4</f>
        <v>Westchester 1,2-Westchester IL-Rel Soc-WO#J5027551-00205</v>
      </c>
      <c r="E29" s="22"/>
      <c r="F29" s="23"/>
      <c r="G29" s="22"/>
      <c r="H29" s="24"/>
      <c r="I29" s="25">
        <f>+Worksheet!$AR$1</f>
        <v>0</v>
      </c>
      <c r="J29" s="26"/>
      <c r="L29" s="164" t="s">
        <v>107</v>
      </c>
      <c r="M29" s="21" t="str">
        <f>+Worksheet!$W$4</f>
        <v>Westchester 1,2-Westchester IL-Rel Soc-WO#J5027551-00205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122</v>
      </c>
      <c r="D30" s="150" cm="1">
        <f t="array" aca="1" ref="D30" ca="1">INDIRECT("'Worksheet'!$K"&amp;$B29)</f>
        <v>128</v>
      </c>
      <c r="E30" s="151" t="s">
        <v>109</v>
      </c>
      <c r="F30" s="150" cm="1">
        <f t="array" aca="1" ref="F30" ca="1">INDIRECT("'Worksheet'!$M"&amp;$B29)</f>
        <v>13</v>
      </c>
      <c r="G30" s="151" t="s">
        <v>116</v>
      </c>
      <c r="H30" s="150" cm="1">
        <f t="array" aca="1" ref="H30" ca="1">INDIRECT("'Worksheet'!$O"&amp;$B29)</f>
        <v>70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128</v>
      </c>
      <c r="N30" s="151" t="s">
        <v>109</v>
      </c>
      <c r="O30" s="152">
        <f ca="1">F30</f>
        <v>13</v>
      </c>
      <c r="P30" s="151" t="s">
        <v>116</v>
      </c>
      <c r="Q30" s="153">
        <f ca="1">H30</f>
        <v>70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>
        <f ca="1">+IF($D39="Left of Pair",((D30+F30)*Worksheet!$AE$7)/2,IF($D39="Panel",(D30+F30)*Worksheet!$AE$7,IF($H39="SOR",D30*2.5+6,IF($H39="SOR T&amp;B",D30*2.5+6))))</f>
        <v>176.25</v>
      </c>
      <c r="E31" s="19" t="s">
        <v>116</v>
      </c>
      <c r="F31" s="366">
        <f ca="1">H30+15</f>
        <v>85</v>
      </c>
      <c r="G31" s="442" cm="1">
        <f t="array" aca="1" ref="G31" ca="1">INDIRECT("'Worksheet'!$Y"&amp;$B29)</f>
        <v>0</v>
      </c>
      <c r="H31" s="442"/>
      <c r="I31" s="443"/>
      <c r="L31" s="164" t="s">
        <v>115</v>
      </c>
      <c r="M31">
        <f t="shared" ca="1" si="2"/>
        <v>176.25</v>
      </c>
      <c r="N31" s="19" t="s">
        <v>116</v>
      </c>
      <c r="O31" s="366">
        <f ca="1">F31</f>
        <v>85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2.4</v>
      </c>
      <c r="E32" s="42" t="s">
        <v>40</v>
      </c>
      <c r="F32" s="367"/>
      <c r="G32" s="442"/>
      <c r="H32" s="442"/>
      <c r="I32" s="443"/>
      <c r="L32" s="166"/>
      <c r="M32" s="161">
        <f t="shared" ca="1" si="2"/>
        <v>2.4</v>
      </c>
      <c r="N32" s="42" t="s">
        <v>40</v>
      </c>
      <c r="O32" s="367"/>
      <c r="P32" s="444"/>
      <c r="Q32" s="446"/>
      <c r="R32" s="447"/>
    </row>
    <row r="33" spans="1:18" ht="15.75">
      <c r="C33" s="164" t="s">
        <v>129</v>
      </c>
      <c r="D33" s="19">
        <f ca="1">+IF(D37="yes",IF($D39="Left of Pair",($D34*$H37),IF($D39="Panel",$D34*$H37,IF($H39="SOR",$D34*$H37," ")))," ")</f>
        <v>173.6</v>
      </c>
      <c r="E33" s="19" t="s">
        <v>116</v>
      </c>
      <c r="F33" s="366">
        <f ca="1">IF(D37="YES",H30+12," ")</f>
        <v>82</v>
      </c>
      <c r="H33" s="340" t="s">
        <v>10</v>
      </c>
      <c r="I33" s="368" cm="1">
        <f t="array" aca="1" ref="I33" ca="1">INDIRECT("'Worksheet'!$Q"&amp;B29)</f>
        <v>4.8</v>
      </c>
      <c r="L33" s="164" t="s">
        <v>129</v>
      </c>
      <c r="M33">
        <f t="shared" ca="1" si="2"/>
        <v>173.6</v>
      </c>
      <c r="N33" s="19" t="s">
        <v>116</v>
      </c>
      <c r="O33" s="366">
        <f ca="1">F33</f>
        <v>82</v>
      </c>
      <c r="P33" s="19"/>
      <c r="Q33" s="340" t="s">
        <v>10</v>
      </c>
      <c r="R33" s="160">
        <f ca="1">I33</f>
        <v>4.8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2.8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70.5</v>
      </c>
      <c r="L34" s="167"/>
      <c r="M34" s="341">
        <f t="shared" ca="1" si="2"/>
        <v>2.8</v>
      </c>
      <c r="N34" s="342" t="s">
        <v>40</v>
      </c>
      <c r="O34" s="369"/>
      <c r="P34" s="20"/>
      <c r="Q34" s="340" t="s">
        <v>110</v>
      </c>
      <c r="R34" s="32">
        <f ca="1">I34</f>
        <v>70.5</v>
      </c>
    </row>
    <row r="35" spans="1:18" ht="12.75" customHeight="1">
      <c r="C35" s="168" t="s">
        <v>108</v>
      </c>
      <c r="D35" s="370" t="str" cm="1">
        <f t="array" aca="1" ref="D35" ca="1">INDIRECT("'Worksheet'!$B"&amp;$B29)</f>
        <v>Relief Soc</v>
      </c>
      <c r="E35" s="22"/>
      <c r="F35" s="23"/>
      <c r="G35" s="22"/>
      <c r="H35" s="24"/>
      <c r="I35" s="449" t="str" cm="1">
        <f t="array" aca="1" ref="I35" ca="1">INDIRECT("'Worksheet'!$A"&amp;$B29)</f>
        <v>P1-3</v>
      </c>
      <c r="L35" s="168" t="s">
        <v>108</v>
      </c>
      <c r="M35" s="31" t="str">
        <f t="shared" ca="1" si="2"/>
        <v>Relief Soc</v>
      </c>
      <c r="N35" s="20"/>
      <c r="O35" s="33"/>
      <c r="P35" s="27"/>
      <c r="Q35" s="24"/>
      <c r="R35" s="449" t="str">
        <f ca="1">I35</f>
        <v>P1-3</v>
      </c>
    </row>
    <row r="36" spans="1:18" ht="15.75" customHeight="1">
      <c r="C36" s="164" t="s">
        <v>111</v>
      </c>
      <c r="D36" s="343" cm="1">
        <f t="array" aca="1" ref="D36" ca="1">INDIRECT("'Worksheet'!$H"&amp;$B29)</f>
        <v>3.5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50"/>
      <c r="L36" s="164" t="s">
        <v>111</v>
      </c>
      <c r="M36" s="34">
        <f t="shared" ca="1" si="2"/>
        <v>3.5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>YES</v>
      </c>
      <c r="E37" s="344" t="str" cm="1">
        <f t="array" aca="1" ref="E37" ca="1">INDIRECT("'Worksheet'!$X"&amp;$B29)</f>
        <v xml:space="preserve">Flameguard </v>
      </c>
      <c r="F37" s="39"/>
      <c r="G37" s="20"/>
      <c r="H37" s="389" cm="1">
        <f t="array" aca="1" ref="H37" ca="1">INDIRECT("'Worksheet'!$R"&amp;$B29)</f>
        <v>62</v>
      </c>
      <c r="I37" s="450"/>
      <c r="J37" s="40"/>
      <c r="L37" s="164" t="s">
        <v>113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0">
        <f ca="1">H37</f>
        <v>62</v>
      </c>
      <c r="R37" s="450"/>
    </row>
    <row r="38" spans="1:18" ht="15.75" customHeight="1">
      <c r="C38" s="164" t="s">
        <v>12</v>
      </c>
      <c r="D38" s="344" t="str" cm="1">
        <f t="array" aca="1" ref="D38" ca="1">INDIRECT("'Worksheet'!$W"&amp;$B29)</f>
        <v>5th Avenue 72</v>
      </c>
      <c r="E38" s="22"/>
      <c r="F38" s="23"/>
      <c r="G38" s="22"/>
      <c r="H38" s="389" cm="1">
        <f t="array" aca="1" ref="H38" ca="1">INDIRECT("'Worksheet'!$P"&amp;$B29)</f>
        <v>74</v>
      </c>
      <c r="I38" s="451"/>
      <c r="L38" s="164" t="s">
        <v>12</v>
      </c>
      <c r="M38" s="21" t="str">
        <f t="shared" ca="1" si="2"/>
        <v>5th Avenue 72</v>
      </c>
      <c r="N38" s="22"/>
      <c r="O38" s="23"/>
      <c r="P38" s="22"/>
      <c r="Q38" s="390">
        <f ca="1">H38</f>
        <v>74</v>
      </c>
      <c r="R38" s="451"/>
    </row>
    <row r="39" spans="1:18" ht="20.25" customHeight="1">
      <c r="C39" s="345" cm="1">
        <f t="array" aca="1" ref="C39" ca="1">INDIRECT("'Worksheet'!$J"&amp;$B29)</f>
        <v>0</v>
      </c>
      <c r="D39" s="448" t="str" cm="1">
        <f t="array" aca="1" ref="D39" ca="1">IF(INDIRECT("'Worksheet'!$D"&amp;$B29)=1, "Left of Pair", IF(INDIRECT("'Worksheet'!$E"&amp;$B29)=1, "Panel"))</f>
        <v>Left of Pair</v>
      </c>
      <c r="E39" s="448"/>
      <c r="F39" s="448"/>
      <c r="G39" s="371"/>
      <c r="H39" s="371" t="str" cm="1">
        <f t="array" aca="1" ref="H39" ca="1">IF(INDIRECT("'Worksheet'!$F"&amp;$B29)="st","SOR T&amp;B"," ")</f>
        <v xml:space="preserve"> </v>
      </c>
      <c r="I39" s="372"/>
      <c r="L39" s="41">
        <f ca="1">$C39</f>
        <v>0</v>
      </c>
      <c r="M39" s="448" t="str" cm="1">
        <f t="array" aca="1" ref="M39" ca="1">IF(INDIRECT("'Worksheet'!$D"&amp;$B29)=1, "Right of Pair", IF(INDIRECT("'Worksheet'!$E"&amp;$B29)=1, "Do Not Use"))</f>
        <v>Right of Pair</v>
      </c>
      <c r="N39" s="448"/>
      <c r="O39" s="448"/>
      <c r="P39" s="371"/>
      <c r="Q39" s="371"/>
      <c r="R39" s="372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+Worksheet!$W$4</f>
        <v>Westchester 1,2-Westchester IL-Rel Soc-WO#J5027551-00205</v>
      </c>
      <c r="E43" s="22"/>
      <c r="F43" s="23"/>
      <c r="G43" s="22"/>
      <c r="H43" s="24"/>
      <c r="I43" s="25">
        <f>+Worksheet!$AR$1</f>
        <v>0</v>
      </c>
      <c r="J43" s="26"/>
      <c r="L43" s="164" t="s">
        <v>107</v>
      </c>
      <c r="M43" s="21" t="str">
        <f>+Worksheet!$W$4</f>
        <v>Westchester 1,2-Westchester IL-Rel Soc-WO#J5027551-00205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122</v>
      </c>
      <c r="D44" s="150" cm="1">
        <f t="array" aca="1" ref="D44" ca="1">INDIRECT("'Worksheet'!$K"&amp;$B43)</f>
        <v>0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6">
        <f ca="1">H44+15</f>
        <v>15</v>
      </c>
      <c r="G45" s="442" cm="1">
        <f t="array" aca="1" ref="G45" ca="1">INDIRECT("'Worksheet'!$Y"&amp;$B43)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7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7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3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3</v>
      </c>
    </row>
    <row r="49" spans="1:18" ht="12.75" customHeight="1">
      <c r="C49" s="168" t="s">
        <v>108</v>
      </c>
      <c r="D49" s="370" cm="1">
        <f t="array" aca="1" ref="D49" ca="1">INDIRECT("'Worksheet'!$B"&amp;$B43)</f>
        <v>0</v>
      </c>
      <c r="E49" s="22"/>
      <c r="F49" s="23"/>
      <c r="G49" s="22"/>
      <c r="H49" s="24"/>
      <c r="I49" s="449" t="str" cm="1">
        <f t="array" aca="1" ref="I49" ca="1">INDIRECT("'Worksheet'!$A"&amp;$B43)</f>
        <v>P1-4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P1-4</v>
      </c>
    </row>
    <row r="50" spans="1:18" ht="15.75" customHeight="1">
      <c r="C50" s="164" t="s">
        <v>111</v>
      </c>
      <c r="D50" s="343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INDIRECT("'Worksheet'!$X"&amp;$B43)</f>
        <v>0</v>
      </c>
      <c r="F51" s="39"/>
      <c r="G51" s="20"/>
      <c r="H51" s="389" t="str" cm="1">
        <f t="array" aca="1" ref="H51" ca="1">INDIRECT("'Worksheet'!$R"&amp;$B43)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0" t="str">
        <f ca="1">H51</f>
        <v xml:space="preserve"> </v>
      </c>
      <c r="R51" s="450"/>
    </row>
    <row r="52" spans="1:18" ht="15.75" customHeight="1">
      <c r="C52" s="164" t="s">
        <v>12</v>
      </c>
      <c r="D52" s="344" cm="1">
        <f t="array" aca="1" ref="D52" ca="1">INDIRECT("'Worksheet'!$W"&amp;$B43)</f>
        <v>0</v>
      </c>
      <c r="E52" s="22"/>
      <c r="F52" s="23"/>
      <c r="G52" s="22"/>
      <c r="H52" s="389" t="str" cm="1">
        <f t="array" aca="1" ref="H52" ca="1">INDIRECT("'Worksheet'!$P"&amp;$B43)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390" t="str">
        <f ca="1">H52</f>
        <v xml:space="preserve"> </v>
      </c>
      <c r="R52" s="451"/>
    </row>
    <row r="53" spans="1:18" ht="23.25">
      <c r="C53" s="345" cm="1">
        <f t="array" aca="1" ref="C53" ca="1">INDIRECT("'Worksheet'!$J"&amp;$B43)</f>
        <v>0</v>
      </c>
      <c r="D53" s="448" t="b" cm="1">
        <f t="array" aca="1" ref="D53" ca="1">IF(INDIRECT("'Worksheet'!$D"&amp;$B43)=1, "Left of Pair", IF(INDIRECT("'Worksheet'!$E"&amp;$B43)=1, "Panel"))</f>
        <v>0</v>
      </c>
      <c r="E53" s="448"/>
      <c r="F53" s="448"/>
      <c r="G53" s="371"/>
      <c r="H53" s="371" t="str" cm="1">
        <f t="array" aca="1" ref="H53" ca="1">IF(INDIRECT("'Worksheet'!$F"&amp;$B43)="st","SOR T&amp;B"," ")</f>
        <v xml:space="preserve"> </v>
      </c>
      <c r="I53" s="372"/>
      <c r="L53" s="41">
        <f ca="1">$C53</f>
        <v>0</v>
      </c>
      <c r="M53" s="448" t="b" cm="1">
        <f t="array" aca="1" ref="M53" ca="1">IF(INDIRECT("'Worksheet'!$D"&amp;$B43)=1, "Right of Pair", IF(INDIRECT("'Worksheet'!$E"&amp;$B43)=1, "Do Not Use"))</f>
        <v>0</v>
      </c>
      <c r="N53" s="448"/>
      <c r="O53" s="448"/>
      <c r="P53" s="371"/>
      <c r="Q53" s="371"/>
      <c r="R53" s="372"/>
    </row>
    <row r="55" spans="1:18" ht="19.5">
      <c r="A55" t="s">
        <v>27</v>
      </c>
      <c r="B55">
        <v>15</v>
      </c>
      <c r="C55" s="164" t="s">
        <v>107</v>
      </c>
      <c r="D55" s="21" t="str">
        <f>+Worksheet!$W$4</f>
        <v>Westchester 1,2-Westchester IL-Rel Soc-WO#J5027551-00205</v>
      </c>
      <c r="E55" s="22"/>
      <c r="F55" s="23"/>
      <c r="G55" s="22"/>
      <c r="H55" s="24"/>
      <c r="I55" s="25">
        <f>+Worksheet!$AR$1</f>
        <v>0</v>
      </c>
      <c r="J55" s="26"/>
      <c r="L55" s="164" t="s">
        <v>107</v>
      </c>
      <c r="M55" s="21" t="str">
        <f>+Worksheet!$W$4</f>
        <v>Westchester 1,2-Westchester IL-Rel Soc-WO#J5027551-00205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122</v>
      </c>
      <c r="D56" s="150" cm="1">
        <f t="array" aca="1" ref="D56" ca="1">INDIRECT("'Worksheet'!$K"&amp;$B55)</f>
        <v>0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6">
        <f ca="1">H56+15</f>
        <v>15</v>
      </c>
      <c r="G57" s="442" cm="1">
        <f t="array" aca="1" ref="G57" ca="1">INDIRECT("'Worksheet'!$Y"&amp;$B55)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7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7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3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3</v>
      </c>
    </row>
    <row r="61" spans="1:18" ht="12.75" customHeight="1">
      <c r="C61" s="168" t="s">
        <v>108</v>
      </c>
      <c r="D61" s="370" cm="1">
        <f t="array" aca="1" ref="D61" ca="1">INDIRECT("'Worksheet'!$B"&amp;$B55)</f>
        <v>0</v>
      </c>
      <c r="E61" s="22"/>
      <c r="F61" s="23"/>
      <c r="G61" s="22"/>
      <c r="H61" s="24"/>
      <c r="I61" s="449" t="str" cm="1">
        <f t="array" aca="1" ref="I61" ca="1">INDIRECT("'Worksheet'!$A"&amp;$B55)</f>
        <v>P1-5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P1-5</v>
      </c>
    </row>
    <row r="62" spans="1:18" ht="15.75" customHeight="1">
      <c r="C62" s="164" t="s">
        <v>111</v>
      </c>
      <c r="D62" s="343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INDIRECT("'Worksheet'!$X"&amp;$B55)</f>
        <v>0</v>
      </c>
      <c r="F63" s="39"/>
      <c r="G63" s="20"/>
      <c r="H63" s="389" t="str" cm="1">
        <f t="array" aca="1" ref="H63" ca="1">INDIRECT("'Worksheet'!$R"&amp;$B55)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0" t="str">
        <f ca="1">H63</f>
        <v xml:space="preserve"> </v>
      </c>
      <c r="R63" s="450"/>
    </row>
    <row r="64" spans="1:18" ht="15.75" customHeight="1">
      <c r="C64" s="164" t="s">
        <v>12</v>
      </c>
      <c r="D64" s="344" cm="1">
        <f t="array" aca="1" ref="D64" ca="1">INDIRECT("'Worksheet'!$W"&amp;$B55)</f>
        <v>0</v>
      </c>
      <c r="E64" s="22"/>
      <c r="F64" s="23"/>
      <c r="G64" s="22"/>
      <c r="H64" s="389" t="str" cm="1">
        <f t="array" aca="1" ref="H64" ca="1">INDIRECT("'Worksheet'!$P"&amp;$B55)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390" t="str">
        <f ca="1">H64</f>
        <v xml:space="preserve"> </v>
      </c>
      <c r="R64" s="451"/>
    </row>
    <row r="65" spans="1:18" ht="23.25">
      <c r="C65" s="345" cm="1">
        <f t="array" aca="1" ref="C65" ca="1">INDIRECT("'Worksheet'!$J"&amp;$B55)</f>
        <v>0</v>
      </c>
      <c r="D65" s="448" t="b" cm="1">
        <f t="array" aca="1" ref="D65" ca="1">IF(INDIRECT("'Worksheet'!$D"&amp;$B55)=1, "Left of Pair", IF(INDIRECT("'Worksheet'!$E"&amp;$B55)=1, "Panel"))</f>
        <v>0</v>
      </c>
      <c r="E65" s="448"/>
      <c r="F65" s="448"/>
      <c r="G65" s="371"/>
      <c r="H65" s="371" t="str" cm="1">
        <f t="array" aca="1" ref="H65" ca="1">IF(INDIRECT("'Worksheet'!$F"&amp;$B55)="st","SOR T&amp;B"," ")</f>
        <v xml:space="preserve"> </v>
      </c>
      <c r="I65" s="372"/>
      <c r="L65" s="41">
        <f ca="1">$C65</f>
        <v>0</v>
      </c>
      <c r="M65" s="448" t="b" cm="1">
        <f t="array" aca="1" ref="M65" ca="1">IF(INDIRECT("'Worksheet'!$D"&amp;$B55)=1, "Right of Pair", IF(INDIRECT("'Worksheet'!$E"&amp;$B55)=1, "Do Not Use"))</f>
        <v>0</v>
      </c>
      <c r="N65" s="448"/>
      <c r="O65" s="448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+Worksheet!$W$4</f>
        <v>Westchester 1,2-Westchester IL-Rel Soc-WO#J5027551-00205</v>
      </c>
      <c r="E69" s="22"/>
      <c r="F69" s="23"/>
      <c r="G69" s="22"/>
      <c r="H69" s="24"/>
      <c r="I69" s="25">
        <f>+Worksheet!$AR$1</f>
        <v>0</v>
      </c>
      <c r="J69" s="26"/>
      <c r="L69" s="164" t="s">
        <v>107</v>
      </c>
      <c r="M69" s="21" t="str">
        <f>+Worksheet!$W$4</f>
        <v>Westchester 1,2-Westchester IL-Rel Soc-WO#J5027551-00205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122</v>
      </c>
      <c r="D70" s="150" cm="1">
        <f t="array" aca="1" ref="D70" ca="1">INDIRECT("'Worksheet'!$K"&amp;$B69)</f>
        <v>0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6">
        <f ca="1">H70+15</f>
        <v>15</v>
      </c>
      <c r="G71" s="442" cm="1">
        <f t="array" aca="1" ref="G71" ca="1">INDIRECT("'Worksheet'!$Y"&amp;$B69)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7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7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3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3</v>
      </c>
    </row>
    <row r="75" spans="1:18" ht="12.75" customHeight="1">
      <c r="C75" s="168" t="s">
        <v>108</v>
      </c>
      <c r="D75" s="370" cm="1">
        <f t="array" aca="1" ref="D75" ca="1">INDIRECT("'Worksheet'!$B"&amp;$B69)</f>
        <v>0</v>
      </c>
      <c r="E75" s="22"/>
      <c r="F75" s="23"/>
      <c r="G75" s="22"/>
      <c r="H75" s="24"/>
      <c r="I75" s="449" t="str" cm="1">
        <f t="array" aca="1" ref="I75" ca="1">INDIRECT("'Worksheet'!$A"&amp;$B69)</f>
        <v>P1-6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P1-6</v>
      </c>
    </row>
    <row r="76" spans="1:18" ht="15.75" customHeight="1">
      <c r="C76" s="164" t="s">
        <v>111</v>
      </c>
      <c r="D76" s="343" cm="1">
        <f t="array" aca="1" ref="D76" ca="1">INDIRECT("'Worksheet'!$H"&amp;$B69)</f>
        <v>0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INDIRECT("'Worksheet'!$X"&amp;$B69)</f>
        <v>0</v>
      </c>
      <c r="F77" s="39"/>
      <c r="G77" s="20"/>
      <c r="H77" s="389" t="str" cm="1">
        <f t="array" aca="1" ref="H77" ca="1">INDIRECT("'Worksheet'!$R"&amp;$B69)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0" t="str">
        <f ca="1">H77</f>
        <v xml:space="preserve"> </v>
      </c>
      <c r="R77" s="450"/>
    </row>
    <row r="78" spans="1:18" ht="15.75" customHeight="1">
      <c r="C78" s="164" t="s">
        <v>12</v>
      </c>
      <c r="D78" s="344" cm="1">
        <f t="array" aca="1" ref="D78" ca="1">INDIRECT("'Worksheet'!$W"&amp;$B69)</f>
        <v>0</v>
      </c>
      <c r="E78" s="22"/>
      <c r="F78" s="23"/>
      <c r="G78" s="22"/>
      <c r="H78" s="389" t="str" cm="1">
        <f t="array" aca="1" ref="H78" ca="1">INDIRECT("'Worksheet'!$P"&amp;$B69)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390" t="str">
        <f ca="1">H78</f>
        <v xml:space="preserve"> </v>
      </c>
      <c r="R78" s="451"/>
    </row>
    <row r="79" spans="1:18" ht="23.25">
      <c r="C79" s="345" cm="1">
        <f t="array" aca="1" ref="C79" ca="1">INDIRECT("'Worksheet'!$J"&amp;$B69)</f>
        <v>0</v>
      </c>
      <c r="D79" s="448" t="b" cm="1">
        <f t="array" aca="1" ref="D79" ca="1">IF(INDIRECT("'Worksheet'!$D"&amp;$B69)=1, "Left of Pair", IF(INDIRECT("'Worksheet'!$E"&amp;$B69)=1, "Panel"))</f>
        <v>0</v>
      </c>
      <c r="E79" s="448"/>
      <c r="F79" s="448"/>
      <c r="G79" s="371"/>
      <c r="H79" s="371" t="str" cm="1">
        <f t="array" aca="1" ref="H79" ca="1">IF(INDIRECT("'Worksheet'!$F"&amp;$B69)="st","SOR T&amp;B"," ")</f>
        <v xml:space="preserve"> </v>
      </c>
      <c r="I79" s="372"/>
      <c r="L79" s="41">
        <f ca="1">$C79</f>
        <v>0</v>
      </c>
      <c r="M79" s="448" t="b" cm="1">
        <f t="array" aca="1" ref="M79" ca="1">IF(INDIRECT("'Worksheet'!$D"&amp;$B69)=1, "Right of Pair", IF(INDIRECT("'Worksheet'!$E"&amp;$B69)=1, "Do Not Use"))</f>
        <v>0</v>
      </c>
      <c r="N79" s="448"/>
      <c r="O79" s="448"/>
      <c r="P79" s="371"/>
      <c r="Q79" s="371"/>
      <c r="R79" s="372"/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+Worksheet!$W$4</f>
        <v>Westchester 1,2-Westchester IL-Rel Soc-WO#J5027551-00205</v>
      </c>
      <c r="E83" s="22"/>
      <c r="F83" s="23"/>
      <c r="G83" s="22"/>
      <c r="H83" s="24"/>
      <c r="I83" s="25">
        <f>+Worksheet!$AR$1</f>
        <v>0</v>
      </c>
      <c r="J83" s="26"/>
      <c r="L83" s="164" t="s">
        <v>107</v>
      </c>
      <c r="M83" s="21" t="str">
        <f>+Worksheet!$W$4</f>
        <v>Westchester 1,2-Westchester IL-Rel Soc-WO#J5027551-00205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122</v>
      </c>
      <c r="D84" s="150" cm="1">
        <f t="array" aca="1" ref="D84" ca="1">INDIRECT("'Worksheet'!$K"&amp;$B83)</f>
        <v>0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6">
        <f ca="1">H84+15</f>
        <v>15</v>
      </c>
      <c r="G85" s="442" cm="1">
        <f t="array" aca="1" ref="G85" ca="1">INDIRECT("'Worksheet'!$Y"&amp;$B83)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7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7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3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3</v>
      </c>
    </row>
    <row r="89" spans="1:18" ht="12.75" customHeight="1">
      <c r="C89" s="168" t="s">
        <v>108</v>
      </c>
      <c r="D89" s="370" cm="1">
        <f t="array" aca="1" ref="D89" ca="1">INDIRECT("'Worksheet'!$B"&amp;$B83)</f>
        <v>0</v>
      </c>
      <c r="E89" s="22"/>
      <c r="F89" s="23"/>
      <c r="G89" s="22"/>
      <c r="H89" s="24"/>
      <c r="I89" s="449" t="str" cm="1">
        <f t="array" aca="1" ref="I89" ca="1">INDIRECT("'Worksheet'!$A"&amp;$B83)</f>
        <v>P1-7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P1-7</v>
      </c>
    </row>
    <row r="90" spans="1:18" ht="15.75" customHeight="1">
      <c r="C90" s="164" t="s">
        <v>111</v>
      </c>
      <c r="D90" s="343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INDIRECT("'Worksheet'!$X"&amp;$B83)</f>
        <v>0</v>
      </c>
      <c r="F91" s="39"/>
      <c r="G91" s="20"/>
      <c r="H91" s="389" t="str" cm="1">
        <f t="array" aca="1" ref="H91" ca="1">INDIRECT("'Worksheet'!$R"&amp;$B83)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0" t="str">
        <f ca="1">H91</f>
        <v xml:space="preserve"> </v>
      </c>
      <c r="R91" s="450"/>
    </row>
    <row r="92" spans="1:18" ht="15.75" customHeight="1">
      <c r="C92" s="164" t="s">
        <v>12</v>
      </c>
      <c r="D92" s="344" cm="1">
        <f t="array" aca="1" ref="D92" ca="1">INDIRECT("'Worksheet'!$W"&amp;$B83)</f>
        <v>0</v>
      </c>
      <c r="E92" s="22"/>
      <c r="F92" s="23"/>
      <c r="G92" s="22"/>
      <c r="H92" s="389" t="str" cm="1">
        <f t="array" aca="1" ref="H92" ca="1">INDIRECT("'Worksheet'!$P"&amp;$B83)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390" t="str">
        <f ca="1">H92</f>
        <v xml:space="preserve"> </v>
      </c>
      <c r="R92" s="451"/>
    </row>
    <row r="93" spans="1:18" ht="23.25">
      <c r="C93" s="345" cm="1">
        <f t="array" aca="1" ref="C93" ca="1">INDIRECT("'Worksheet'!$J"&amp;$B83)</f>
        <v>0</v>
      </c>
      <c r="D93" s="448" t="b" cm="1">
        <f t="array" aca="1" ref="D93" ca="1">IF(INDIRECT("'Worksheet'!$D"&amp;$B83)=1, "Left of Pair", IF(INDIRECT("'Worksheet'!$E"&amp;$B83)=1, "Panel"))</f>
        <v>0</v>
      </c>
      <c r="E93" s="448"/>
      <c r="F93" s="448"/>
      <c r="G93" s="371"/>
      <c r="H93" s="371" t="str" cm="1">
        <f t="array" aca="1" ref="H93" ca="1">IF(INDIRECT("'Worksheet'!$F"&amp;$B83)="st","SOR T&amp;B"," ")</f>
        <v xml:space="preserve"> </v>
      </c>
      <c r="I93" s="372"/>
      <c r="L93" s="41">
        <f ca="1">$C93</f>
        <v>0</v>
      </c>
      <c r="M93" s="448" t="b" cm="1">
        <f t="array" aca="1" ref="M93" ca="1">IF(INDIRECT("'Worksheet'!$D"&amp;$B83)=1, "Right of Pair", IF(INDIRECT("'Worksheet'!$E"&amp;$B83)=1, "Do Not Use"))</f>
        <v>0</v>
      </c>
      <c r="N93" s="448"/>
      <c r="O93" s="448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+Worksheet!$W$4</f>
        <v>Westchester 1,2-Westchester IL-Rel Soc-WO#J5027551-00205</v>
      </c>
      <c r="E97" s="22"/>
      <c r="F97" s="23"/>
      <c r="G97" s="22"/>
      <c r="H97" s="24"/>
      <c r="I97" s="25">
        <f>+Worksheet!$AR$1</f>
        <v>0</v>
      </c>
      <c r="J97" s="26"/>
      <c r="L97" s="164" t="s">
        <v>107</v>
      </c>
      <c r="M97" s="21" t="str">
        <f>+Worksheet!$W$4</f>
        <v>Westchester 1,2-Westchester IL-Rel Soc-WO#J5027551-00205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6">
        <f ca="1">H98+15</f>
        <v>15</v>
      </c>
      <c r="G99" s="442" cm="1">
        <f t="array" aca="1" ref="G99" ca="1">INDIRECT("'Worksheet'!$Y"&amp;$B97)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7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7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3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3</v>
      </c>
    </row>
    <row r="103" spans="1:18" ht="12.75" customHeight="1">
      <c r="C103" s="168" t="s">
        <v>108</v>
      </c>
      <c r="D103" s="370" cm="1">
        <f t="array" aca="1" ref="D103" ca="1">INDIRECT("'Worksheet'!$B"&amp;$B97)</f>
        <v>0</v>
      </c>
      <c r="E103" s="22"/>
      <c r="F103" s="23"/>
      <c r="G103" s="22"/>
      <c r="H103" s="24"/>
      <c r="I103" s="449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P1-8</v>
      </c>
    </row>
    <row r="104" spans="1:18" ht="15.75" customHeight="1">
      <c r="C104" s="164" t="s">
        <v>111</v>
      </c>
      <c r="D104" s="343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INDIRECT("'Worksheet'!$X"&amp;$B97)</f>
        <v>0</v>
      </c>
      <c r="F105" s="39"/>
      <c r="G105" s="20"/>
      <c r="H105" s="389" t="str" cm="1">
        <f t="array" aca="1" ref="H105" ca="1">INDIRECT("'Worksheet'!$R"&amp;$B97)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0" t="str">
        <f ca="1">H105</f>
        <v xml:space="preserve"> </v>
      </c>
      <c r="R105" s="450"/>
    </row>
    <row r="106" spans="1:18" ht="15.75" customHeight="1">
      <c r="C106" s="164" t="s">
        <v>12</v>
      </c>
      <c r="D106" s="344" cm="1">
        <f t="array" aca="1" ref="D106" ca="1">INDIRECT("'Worksheet'!$W"&amp;$B97)</f>
        <v>0</v>
      </c>
      <c r="E106" s="22"/>
      <c r="F106" s="23"/>
      <c r="G106" s="22"/>
      <c r="H106" s="389" t="str" cm="1">
        <f t="array" aca="1" ref="H106" ca="1">INDIRECT("'Worksheet'!$P"&amp;$B97)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390" t="str">
        <f ca="1">H106</f>
        <v xml:space="preserve"> </v>
      </c>
      <c r="R106" s="451"/>
    </row>
    <row r="107" spans="1:18" ht="23.25">
      <c r="C107" s="345" cm="1">
        <f t="array" aca="1" ref="C107" ca="1">INDIRECT("'Worksheet'!$J"&amp;$B97)</f>
        <v>0</v>
      </c>
      <c r="D107" s="448" t="b" cm="1">
        <f t="array" aca="1" ref="D107" ca="1">IF(INDIRECT("'Worksheet'!$D"&amp;$B97)=1, "Left of Pair", IF(INDIRECT("'Worksheet'!$E"&amp;$B97)=1, "Panel"))</f>
        <v>0</v>
      </c>
      <c r="E107" s="448"/>
      <c r="F107" s="448"/>
      <c r="G107" s="371"/>
      <c r="H107" s="371" t="str" cm="1">
        <f t="array" aca="1" ref="H107" ca="1">IF(INDIRECT("'Worksheet'!$F"&amp;$B97)="st","SOR T&amp;B"," ")</f>
        <v xml:space="preserve"> </v>
      </c>
      <c r="I107" s="372"/>
      <c r="L107" s="41">
        <f ca="1">$C107</f>
        <v>0</v>
      </c>
      <c r="M107" s="448" t="b" cm="1">
        <f t="array" aca="1" ref="M107" ca="1">IF(INDIRECT("'Worksheet'!$D"&amp;$B97)=1, "Right of Pair", IF(INDIRECT("'Worksheet'!$E"&amp;$B97)=1, "Do Not Use"))</f>
        <v>0</v>
      </c>
      <c r="N107" s="448"/>
      <c r="O107" s="448"/>
      <c r="P107" s="371"/>
      <c r="Q107" s="371"/>
      <c r="R107" s="372"/>
    </row>
    <row r="109" spans="1:18" ht="19.5">
      <c r="A109" t="s">
        <v>31</v>
      </c>
      <c r="B109">
        <v>19</v>
      </c>
      <c r="C109" s="164" t="s">
        <v>107</v>
      </c>
      <c r="D109" s="21" t="str">
        <f>+Worksheet!$W$4</f>
        <v>Westchester 1,2-Westchester IL-Rel Soc-WO#J5027551-00205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107</v>
      </c>
      <c r="M109" s="21" t="str">
        <f>+Worksheet!$W$4</f>
        <v>Westchester 1,2-Westchester IL-Rel Soc-WO#J5027551-00205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6">
        <f ca="1">H110+15</f>
        <v>15</v>
      </c>
      <c r="G111" s="442" cm="1">
        <f t="array" aca="1" ref="G111" ca="1">INDIRECT("'Worksheet'!$Y"&amp;$B109)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7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7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3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3</v>
      </c>
    </row>
    <row r="115" spans="1:18" ht="12.75" customHeight="1">
      <c r="C115" s="168" t="s">
        <v>108</v>
      </c>
      <c r="D115" s="370" cm="1">
        <f t="array" aca="1" ref="D115" ca="1">INDIRECT("'Worksheet'!$B"&amp;$B109)</f>
        <v>0</v>
      </c>
      <c r="E115" s="22"/>
      <c r="F115" s="23"/>
      <c r="G115" s="22"/>
      <c r="H115" s="24"/>
      <c r="I115" s="449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P1-9</v>
      </c>
    </row>
    <row r="116" spans="1:18" ht="15.75" customHeight="1">
      <c r="C116" s="164" t="s">
        <v>111</v>
      </c>
      <c r="D116" s="343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INDIRECT("'Worksheet'!$X"&amp;$B109)</f>
        <v>0</v>
      </c>
      <c r="F117" s="39"/>
      <c r="G117" s="20"/>
      <c r="H117" s="389" t="str" cm="1">
        <f t="array" aca="1" ref="H117" ca="1">INDIRECT("'Worksheet'!$R"&amp;$B109)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0" t="str">
        <f ca="1">H117</f>
        <v xml:space="preserve"> </v>
      </c>
      <c r="R117" s="450"/>
    </row>
    <row r="118" spans="1:18" ht="15.75" customHeight="1">
      <c r="C118" s="164" t="s">
        <v>12</v>
      </c>
      <c r="D118" s="344" cm="1">
        <f t="array" aca="1" ref="D118" ca="1">INDIRECT("'Worksheet'!$W"&amp;$B109)</f>
        <v>0</v>
      </c>
      <c r="E118" s="22"/>
      <c r="F118" s="23"/>
      <c r="G118" s="22"/>
      <c r="H118" s="389" t="str" cm="1">
        <f t="array" aca="1" ref="H118" ca="1">INDIRECT("'Worksheet'!$P"&amp;$B109)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390" t="str">
        <f ca="1">H118</f>
        <v xml:space="preserve"> </v>
      </c>
      <c r="R118" s="451"/>
    </row>
    <row r="119" spans="1:18" ht="23.25">
      <c r="C119" s="345" cm="1">
        <f t="array" aca="1" ref="C119" ca="1">INDIRECT("'Worksheet'!$J"&amp;$B109)</f>
        <v>0</v>
      </c>
      <c r="D119" s="448" t="b" cm="1">
        <f t="array" aca="1" ref="D119" ca="1">IF(INDIRECT("'Worksheet'!$D"&amp;$B109)=1, "Left of Pair", IF(INDIRECT("'Worksheet'!$E"&amp;$B109)=1, "Panel"))</f>
        <v>0</v>
      </c>
      <c r="E119" s="448"/>
      <c r="F119" s="448"/>
      <c r="G119" s="371"/>
      <c r="H119" s="371" t="str" cm="1">
        <f t="array" aca="1" ref="H119" ca="1">IF(INDIRECT("'Worksheet'!$F"&amp;$B109)="st","SOR T&amp;B"," ")</f>
        <v xml:space="preserve"> </v>
      </c>
      <c r="I119" s="372"/>
      <c r="L119" s="41">
        <f ca="1">$C119</f>
        <v>0</v>
      </c>
      <c r="M119" s="448" t="b" cm="1">
        <f t="array" aca="1" ref="M119" ca="1">IF(INDIRECT("'Worksheet'!$D"&amp;$B109)=1, "Right of Pair", IF(INDIRECT("'Worksheet'!$E"&amp;$B109)=1, "Do Not Use"))</f>
        <v>0</v>
      </c>
      <c r="N119" s="448"/>
      <c r="O119" s="448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+Worksheet!$W$4</f>
        <v>Westchester 1,2-Westchester IL-Rel Soc-WO#J5027551-00205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107</v>
      </c>
      <c r="M123" s="21" t="str">
        <f>+Worksheet!$W$4</f>
        <v>Westchester 1,2-Westchester IL-Rel Soc-WO#J5027551-00205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6">
        <f ca="1">H124+15</f>
        <v>15</v>
      </c>
      <c r="G125" s="442" cm="1">
        <f t="array" aca="1" ref="G125" ca="1">INDIRECT("'Worksheet'!$Y"&amp;$B123)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7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7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3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3</v>
      </c>
    </row>
    <row r="129" spans="1:18" ht="12.75" customHeight="1">
      <c r="C129" s="168" t="s">
        <v>108</v>
      </c>
      <c r="D129" s="370" cm="1">
        <f t="array" aca="1" ref="D129" ca="1">INDIRECT("'Worksheet'!$B"&amp;$B123)</f>
        <v>0</v>
      </c>
      <c r="E129" s="22"/>
      <c r="F129" s="23"/>
      <c r="G129" s="22"/>
      <c r="H129" s="24"/>
      <c r="I129" s="449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P1-10</v>
      </c>
    </row>
    <row r="130" spans="1:18" ht="15.75" customHeight="1">
      <c r="C130" s="164" t="s">
        <v>111</v>
      </c>
      <c r="D130" s="343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INDIRECT("'Worksheet'!$X"&amp;$B123)</f>
        <v>0</v>
      </c>
      <c r="F131" s="39"/>
      <c r="G131" s="20"/>
      <c r="H131" s="389" t="str" cm="1">
        <f t="array" aca="1" ref="H131" ca="1">INDIRECT("'Worksheet'!$R"&amp;$B123)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0" t="str">
        <f ca="1">H131</f>
        <v xml:space="preserve"> </v>
      </c>
      <c r="R131" s="450"/>
    </row>
    <row r="132" spans="1:18" ht="15.75" customHeight="1">
      <c r="C132" s="164" t="s">
        <v>12</v>
      </c>
      <c r="D132" s="344" cm="1">
        <f t="array" aca="1" ref="D132" ca="1">INDIRECT("'Worksheet'!$W"&amp;$B123)</f>
        <v>0</v>
      </c>
      <c r="E132" s="22"/>
      <c r="F132" s="23"/>
      <c r="G132" s="22"/>
      <c r="H132" s="389" t="str" cm="1">
        <f t="array" aca="1" ref="H132" ca="1">INDIRECT("'Worksheet'!$P"&amp;$B123)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390" t="str">
        <f ca="1">H132</f>
        <v xml:space="preserve"> </v>
      </c>
      <c r="R132" s="451"/>
    </row>
    <row r="133" spans="1:18" ht="23.25">
      <c r="C133" s="345" cm="1">
        <f t="array" aca="1" ref="C133" ca="1">INDIRECT("'Worksheet'!$J"&amp;$B123)</f>
        <v>0</v>
      </c>
      <c r="D133" s="448" t="b" cm="1">
        <f t="array" aca="1" ref="D133" ca="1">IF(INDIRECT("'Worksheet'!$D"&amp;$B123)=1, "Left of Pair", IF(INDIRECT("'Worksheet'!$E"&amp;$B123)=1, "Panel"))</f>
        <v>0</v>
      </c>
      <c r="E133" s="448"/>
      <c r="F133" s="448"/>
      <c r="G133" s="371"/>
      <c r="H133" s="371" t="str" cm="1">
        <f t="array" aca="1" ref="H133" ca="1">IF(INDIRECT("'Worksheet'!$F"&amp;$B123)="st","SOR T&amp;B"," ")</f>
        <v xml:space="preserve"> </v>
      </c>
      <c r="I133" s="372"/>
      <c r="L133" s="41">
        <f ca="1">$C133</f>
        <v>0</v>
      </c>
      <c r="M133" s="448" t="b" cm="1">
        <f t="array" aca="1" ref="M133" ca="1">IF(INDIRECT("'Worksheet'!$D"&amp;$B123)=1, "Right of Pair", IF(INDIRECT("'Worksheet'!$E"&amp;$B123)=1, "Do Not Use"))</f>
        <v>0</v>
      </c>
      <c r="N133" s="448"/>
      <c r="O133" s="448"/>
      <c r="P133" s="371"/>
      <c r="Q133" s="371"/>
      <c r="R133" s="372"/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+Worksheet!$W$4</f>
        <v>Westchester 1,2-Westchester IL-Rel Soc-WO#J5027551-00205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107</v>
      </c>
      <c r="M137" s="21" t="str">
        <f>+Worksheet!$W$4</f>
        <v>Westchester 1,2-Westchester IL-Rel Soc-WO#J5027551-00205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6">
        <f ca="1">H138+15</f>
        <v>15</v>
      </c>
      <c r="G139" s="442" cm="1">
        <f t="array" aca="1" ref="G139" ca="1">INDIRECT("'Worksheet'!$Y"&amp;$B137)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7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7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3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3</v>
      </c>
    </row>
    <row r="143" spans="1:18" ht="12.75" customHeight="1">
      <c r="C143" s="168" t="s">
        <v>108</v>
      </c>
      <c r="D143" s="370" cm="1">
        <f t="array" aca="1" ref="D143" ca="1">INDIRECT("'Worksheet'!$B"&amp;$B137)</f>
        <v>0</v>
      </c>
      <c r="E143" s="22"/>
      <c r="F143" s="23"/>
      <c r="G143" s="22"/>
      <c r="H143" s="24"/>
      <c r="I143" s="449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P1-11</v>
      </c>
    </row>
    <row r="144" spans="1:18" ht="15.75" customHeight="1">
      <c r="C144" s="164" t="s">
        <v>111</v>
      </c>
      <c r="D144" s="343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INDIRECT("'Worksheet'!$X"&amp;$B137)</f>
        <v>0</v>
      </c>
      <c r="F145" s="39"/>
      <c r="G145" s="20"/>
      <c r="H145" s="389" t="str" cm="1">
        <f t="array" aca="1" ref="H145" ca="1">INDIRECT("'Worksheet'!$R"&amp;$B137)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0" t="str">
        <f ca="1">H145</f>
        <v xml:space="preserve"> </v>
      </c>
      <c r="R145" s="450"/>
    </row>
    <row r="146" spans="1:18" ht="15.75" customHeight="1">
      <c r="C146" s="164" t="s">
        <v>12</v>
      </c>
      <c r="D146" s="344" cm="1">
        <f t="array" aca="1" ref="D146" ca="1">INDIRECT("'Worksheet'!$W"&amp;$B137)</f>
        <v>0</v>
      </c>
      <c r="E146" s="22"/>
      <c r="F146" s="23"/>
      <c r="G146" s="22"/>
      <c r="H146" s="389" t="str" cm="1">
        <f t="array" aca="1" ref="H146" ca="1">INDIRECT("'Worksheet'!$P"&amp;$B137)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390" t="str">
        <f ca="1">H146</f>
        <v xml:space="preserve"> </v>
      </c>
      <c r="R146" s="451"/>
    </row>
    <row r="147" spans="1:18" ht="23.25">
      <c r="C147" s="345" cm="1">
        <f t="array" aca="1" ref="C147" ca="1">INDIRECT("'Worksheet'!$J"&amp;$B137)</f>
        <v>0</v>
      </c>
      <c r="D147" s="448" t="b" cm="1">
        <f t="array" aca="1" ref="D147" ca="1">IF(INDIRECT("'Worksheet'!$D"&amp;$B137)=1, "Left of Pair", IF(INDIRECT("'Worksheet'!$E"&amp;$B137)=1, "Panel"))</f>
        <v>0</v>
      </c>
      <c r="E147" s="448"/>
      <c r="F147" s="448"/>
      <c r="G147" s="371"/>
      <c r="H147" s="371" t="str" cm="1">
        <f t="array" aca="1" ref="H147" ca="1">IF(INDIRECT("'Worksheet'!$F"&amp;$B137)="st","SOR T&amp;B"," ")</f>
        <v xml:space="preserve"> </v>
      </c>
      <c r="I147" s="372"/>
      <c r="L147" s="41">
        <f ca="1">$C147</f>
        <v>0</v>
      </c>
      <c r="M147" s="448" t="b" cm="1">
        <f t="array" aca="1" ref="M147" ca="1">IF(INDIRECT("'Worksheet'!$D"&amp;$B137)=1, "Right of Pair", IF(INDIRECT("'Worksheet'!$E"&amp;$B137)=1, "Do Not Use"))</f>
        <v>0</v>
      </c>
      <c r="N147" s="448"/>
      <c r="O147" s="448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+Worksheet!$W$4</f>
        <v>Westchester 1,2-Westchester IL-Rel Soc-WO#J5027551-00205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107</v>
      </c>
      <c r="M151" s="21" t="str">
        <f>+Worksheet!$W$4</f>
        <v>Westchester 1,2-Westchester IL-Rel Soc-WO#J5027551-00205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6">
        <f ca="1">H152+15</f>
        <v>15</v>
      </c>
      <c r="G153" s="442" cm="1">
        <f t="array" aca="1" ref="G153" ca="1">INDIRECT("'Worksheet'!$Y"&amp;$B151)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7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7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3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3</v>
      </c>
    </row>
    <row r="157" spans="1:18" ht="12.75" customHeight="1">
      <c r="C157" s="168" t="s">
        <v>108</v>
      </c>
      <c r="D157" s="370" cm="1">
        <f t="array" aca="1" ref="D157" ca="1">INDIRECT("'Worksheet'!$B"&amp;$B151)</f>
        <v>0</v>
      </c>
      <c r="E157" s="22"/>
      <c r="F157" s="23"/>
      <c r="G157" s="22"/>
      <c r="H157" s="24"/>
      <c r="I157" s="449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P1-12</v>
      </c>
    </row>
    <row r="158" spans="1:18" ht="15.75" customHeight="1">
      <c r="C158" s="164" t="s">
        <v>111</v>
      </c>
      <c r="D158" s="343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INDIRECT("'Worksheet'!$X"&amp;$B151)</f>
        <v>0</v>
      </c>
      <c r="F159" s="39"/>
      <c r="G159" s="20"/>
      <c r="H159" s="389" t="str" cm="1">
        <f t="array" aca="1" ref="H159" ca="1">INDIRECT("'Worksheet'!$R"&amp;$B151)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0" t="str">
        <f ca="1">H159</f>
        <v xml:space="preserve"> </v>
      </c>
      <c r="R159" s="450"/>
    </row>
    <row r="160" spans="1:18" ht="15.75" customHeight="1">
      <c r="C160" s="164" t="s">
        <v>12</v>
      </c>
      <c r="D160" s="344" cm="1">
        <f t="array" aca="1" ref="D160" ca="1">INDIRECT("'Worksheet'!$W"&amp;$B151)</f>
        <v>0</v>
      </c>
      <c r="E160" s="22"/>
      <c r="F160" s="23"/>
      <c r="G160" s="22"/>
      <c r="H160" s="389" t="str" cm="1">
        <f t="array" aca="1" ref="H160" ca="1">INDIRECT("'Worksheet'!$P"&amp;$B151)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390" t="str">
        <f ca="1">H160</f>
        <v xml:space="preserve"> </v>
      </c>
      <c r="R160" s="451"/>
    </row>
    <row r="161" spans="1:18" ht="23.25">
      <c r="C161" s="345" cm="1">
        <f t="array" aca="1" ref="C161" ca="1">INDIRECT("'Worksheet'!$J"&amp;$B151)</f>
        <v>0</v>
      </c>
      <c r="D161" s="448" t="b" cm="1">
        <f t="array" aca="1" ref="D161" ca="1">IF(INDIRECT("'Worksheet'!$D"&amp;$B151)=1, "Left of Pair", IF(INDIRECT("'Worksheet'!$E"&amp;$B151)=1, "Panel"))</f>
        <v>0</v>
      </c>
      <c r="E161" s="448"/>
      <c r="F161" s="448"/>
      <c r="G161" s="371"/>
      <c r="H161" s="371" t="str" cm="1">
        <f t="array" aca="1" ref="H161" ca="1">IF(INDIRECT("'Worksheet'!$F"&amp;$B151)="st","SOR T&amp;B"," ")</f>
        <v xml:space="preserve"> </v>
      </c>
      <c r="I161" s="372"/>
      <c r="L161" s="41">
        <f ca="1">$C161</f>
        <v>0</v>
      </c>
      <c r="M161" s="448" t="b" cm="1">
        <f t="array" aca="1" ref="M161" ca="1">IF(INDIRECT("'Worksheet'!$D"&amp;$B151)=1, "Right of Pair", IF(INDIRECT("'Worksheet'!$E"&amp;$B151)=1, "Do Not Use"))</f>
        <v>0</v>
      </c>
      <c r="N161" s="448"/>
      <c r="O161" s="448"/>
      <c r="P161" s="371"/>
      <c r="Q161" s="371"/>
      <c r="R161" s="372"/>
    </row>
    <row r="163" spans="1:18" ht="19.5">
      <c r="A163" t="s">
        <v>35</v>
      </c>
      <c r="B163">
        <v>23</v>
      </c>
      <c r="C163" s="164" t="s">
        <v>107</v>
      </c>
      <c r="D163" s="21" t="str">
        <f>+Worksheet!$W$4</f>
        <v>Westchester 1,2-Westchester IL-Rel Soc-WO#J5027551-00205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107</v>
      </c>
      <c r="M163" s="21" t="str">
        <f>+Worksheet!$W$4</f>
        <v>Westchester 1,2-Westchester IL-Rel Soc-WO#J5027551-00205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6">
        <f ca="1">H164+15</f>
        <v>15</v>
      </c>
      <c r="G165" s="442" cm="1">
        <f t="array" aca="1" ref="G165" ca="1">INDIRECT("'Worksheet'!$Y"&amp;$B163)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7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7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3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3</v>
      </c>
    </row>
    <row r="169" spans="1:18" ht="12.75" customHeight="1">
      <c r="C169" s="168" t="s">
        <v>108</v>
      </c>
      <c r="D169" s="370" cm="1">
        <f t="array" aca="1" ref="D169" ca="1">INDIRECT("'Worksheet'!$B"&amp;$B163)</f>
        <v>0</v>
      </c>
      <c r="E169" s="22"/>
      <c r="F169" s="23"/>
      <c r="G169" s="22"/>
      <c r="H169" s="24"/>
      <c r="I169" s="449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P1-13</v>
      </c>
    </row>
    <row r="170" spans="1:18" ht="15.75" customHeight="1">
      <c r="C170" s="164" t="s">
        <v>111</v>
      </c>
      <c r="D170" s="343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INDIRECT("'Worksheet'!$X"&amp;$B163)</f>
        <v>0</v>
      </c>
      <c r="F171" s="39"/>
      <c r="G171" s="20"/>
      <c r="H171" s="389" t="str" cm="1">
        <f t="array" aca="1" ref="H171" ca="1">INDIRECT("'Worksheet'!$R"&amp;$B163)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0" t="str">
        <f ca="1">H171</f>
        <v xml:space="preserve"> </v>
      </c>
      <c r="R171" s="450"/>
    </row>
    <row r="172" spans="1:18" ht="15.75" customHeight="1">
      <c r="C172" s="164" t="s">
        <v>12</v>
      </c>
      <c r="D172" s="344" cm="1">
        <f t="array" aca="1" ref="D172" ca="1">INDIRECT("'Worksheet'!$W"&amp;$B163)</f>
        <v>0</v>
      </c>
      <c r="E172" s="22"/>
      <c r="F172" s="23"/>
      <c r="G172" s="22"/>
      <c r="H172" s="389" t="str" cm="1">
        <f t="array" aca="1" ref="H172" ca="1">INDIRECT("'Worksheet'!$P"&amp;$B163)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390" t="str">
        <f ca="1">H172</f>
        <v xml:space="preserve"> </v>
      </c>
      <c r="R172" s="451"/>
    </row>
    <row r="173" spans="1:18" ht="23.25">
      <c r="C173" s="345" cm="1">
        <f t="array" aca="1" ref="C173" ca="1">INDIRECT("'Worksheet'!$J"&amp;$B163)</f>
        <v>0</v>
      </c>
      <c r="D173" s="448" t="b" cm="1">
        <f t="array" aca="1" ref="D173" ca="1">IF(INDIRECT("'Worksheet'!$D"&amp;$B163)=1, "Left of Pair", IF(INDIRECT("'Worksheet'!$E"&amp;$B163)=1, "Panel"))</f>
        <v>0</v>
      </c>
      <c r="E173" s="448"/>
      <c r="F173" s="448"/>
      <c r="G173" s="371"/>
      <c r="H173" s="371" t="str" cm="1">
        <f t="array" aca="1" ref="H173" ca="1">IF(INDIRECT("'Worksheet'!$F"&amp;$B163)="st","SOR T&amp;B"," ")</f>
        <v xml:space="preserve"> </v>
      </c>
      <c r="I173" s="372"/>
      <c r="L173" s="41">
        <f ca="1">$C173</f>
        <v>0</v>
      </c>
      <c r="M173" s="448" t="b" cm="1">
        <f t="array" aca="1" ref="M173" ca="1">IF(INDIRECT("'Worksheet'!$D"&amp;$B163)=1, "Right of Pair", IF(INDIRECT("'Worksheet'!$E"&amp;$B163)=1, "Do Not Use"))</f>
        <v>0</v>
      </c>
      <c r="N173" s="448"/>
      <c r="O173" s="448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+Worksheet!$W$4</f>
        <v>Westchester 1,2-Westchester IL-Rel Soc-WO#J5027551-00205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107</v>
      </c>
      <c r="M177" s="21" t="str">
        <f>+Worksheet!$W$4</f>
        <v>Westchester 1,2-Westchester IL-Rel Soc-WO#J5027551-00205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6">
        <f ca="1">H178+15</f>
        <v>15</v>
      </c>
      <c r="G179" s="442" cm="1">
        <f t="array" aca="1" ref="G179" ca="1">INDIRECT("'Worksheet'!$Y"&amp;$B177)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7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7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3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3</v>
      </c>
    </row>
    <row r="183" spans="1:18" ht="12.75" customHeight="1">
      <c r="C183" s="168" t="s">
        <v>108</v>
      </c>
      <c r="D183" s="370" cm="1">
        <f t="array" aca="1" ref="D183" ca="1">INDIRECT("'Worksheet'!$B"&amp;$B177)</f>
        <v>0</v>
      </c>
      <c r="E183" s="22"/>
      <c r="F183" s="23"/>
      <c r="G183" s="22"/>
      <c r="H183" s="24"/>
      <c r="I183" s="449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P1-14</v>
      </c>
    </row>
    <row r="184" spans="1:18" ht="15.75" customHeight="1">
      <c r="C184" s="164" t="s">
        <v>111</v>
      </c>
      <c r="D184" s="343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INDIRECT("'Worksheet'!$X"&amp;$B177)</f>
        <v>0</v>
      </c>
      <c r="F185" s="39"/>
      <c r="G185" s="20"/>
      <c r="H185" s="389" t="str" cm="1">
        <f t="array" aca="1" ref="H185" ca="1">INDIRECT("'Worksheet'!$R"&amp;$B177)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0" t="str">
        <f ca="1">H185</f>
        <v xml:space="preserve"> </v>
      </c>
      <c r="R185" s="450"/>
    </row>
    <row r="186" spans="1:18" ht="15.75" customHeight="1">
      <c r="C186" s="164" t="s">
        <v>12</v>
      </c>
      <c r="D186" s="344" cm="1">
        <f t="array" aca="1" ref="D186" ca="1">INDIRECT("'Worksheet'!$W"&amp;$B177)</f>
        <v>0</v>
      </c>
      <c r="E186" s="22"/>
      <c r="F186" s="23"/>
      <c r="G186" s="22"/>
      <c r="H186" s="389" t="str" cm="1">
        <f t="array" aca="1" ref="H186" ca="1">INDIRECT("'Worksheet'!$P"&amp;$B177)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390" t="str">
        <f ca="1">H186</f>
        <v xml:space="preserve"> </v>
      </c>
      <c r="R186" s="451"/>
    </row>
    <row r="187" spans="1:18" ht="23.25">
      <c r="C187" s="345" cm="1">
        <f t="array" aca="1" ref="C187" ca="1">INDIRECT("'Worksheet'!$J"&amp;$B177)</f>
        <v>0</v>
      </c>
      <c r="D187" s="448" t="b" cm="1">
        <f t="array" aca="1" ref="D187" ca="1">IF(INDIRECT("'Worksheet'!$D"&amp;$B177)=1, "Left of Pair", IF(INDIRECT("'Worksheet'!$E"&amp;$B177)=1, "Panel"))</f>
        <v>0</v>
      </c>
      <c r="E187" s="448"/>
      <c r="F187" s="448"/>
      <c r="G187" s="371"/>
      <c r="H187" s="371" t="str" cm="1">
        <f t="array" aca="1" ref="H187" ca="1">IF(INDIRECT("'Worksheet'!$F"&amp;$B177)="st","SOR T&amp;B"," ")</f>
        <v xml:space="preserve"> </v>
      </c>
      <c r="I187" s="372"/>
      <c r="L187" s="41">
        <f ca="1">$C187</f>
        <v>0</v>
      </c>
      <c r="M187" s="448" t="b" cm="1">
        <f t="array" aca="1" ref="M187" ca="1">IF(INDIRECT("'Worksheet'!$D"&amp;$B177)=1, "Right of Pair", IF(INDIRECT("'Worksheet'!$E"&amp;$B177)=1, "Do Not Use"))</f>
        <v>0</v>
      </c>
      <c r="N187" s="448"/>
      <c r="O187" s="448"/>
      <c r="P187" s="371"/>
      <c r="Q187" s="371"/>
      <c r="R187" s="372"/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+Worksheet!$W$4</f>
        <v>Westchester 1,2-Westchester IL-Rel Soc-WO#J5027551-00205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107</v>
      </c>
      <c r="M191" s="21" t="str">
        <f>+Worksheet!$W$4</f>
        <v>Westchester 1,2-Westchester IL-Rel Soc-WO#J5027551-00205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6">
        <f ca="1">H192+15</f>
        <v>15</v>
      </c>
      <c r="G193" s="442" cm="1">
        <f t="array" aca="1" ref="G193" ca="1">INDIRECT("'Worksheet'!$Y"&amp;$B191)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7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7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3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3</v>
      </c>
    </row>
    <row r="197" spans="1:18" ht="12.75" customHeight="1">
      <c r="C197" s="168" t="s">
        <v>108</v>
      </c>
      <c r="D197" s="370" cm="1">
        <f t="array" aca="1" ref="D197" ca="1">INDIRECT("'Worksheet'!$B"&amp;$B191)</f>
        <v>0</v>
      </c>
      <c r="E197" s="22"/>
      <c r="F197" s="23"/>
      <c r="G197" s="22"/>
      <c r="H197" s="24"/>
      <c r="I197" s="449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P1-15</v>
      </c>
    </row>
    <row r="198" spans="1:18" ht="15.75" customHeight="1">
      <c r="C198" s="164" t="s">
        <v>111</v>
      </c>
      <c r="D198" s="343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INDIRECT("'Worksheet'!$X"&amp;$B191)</f>
        <v>0</v>
      </c>
      <c r="F199" s="39"/>
      <c r="G199" s="20"/>
      <c r="H199" s="389" t="str" cm="1">
        <f t="array" aca="1" ref="H199" ca="1">INDIRECT("'Worksheet'!$R"&amp;$B191)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0" t="str">
        <f ca="1">H199</f>
        <v xml:space="preserve"> </v>
      </c>
      <c r="R199" s="450"/>
    </row>
    <row r="200" spans="1:18" ht="15.75" customHeight="1">
      <c r="C200" s="164" t="s">
        <v>12</v>
      </c>
      <c r="D200" s="344" cm="1">
        <f t="array" aca="1" ref="D200" ca="1">INDIRECT("'Worksheet'!$W"&amp;$B191)</f>
        <v>0</v>
      </c>
      <c r="E200" s="22"/>
      <c r="F200" s="23"/>
      <c r="G200" s="22"/>
      <c r="H200" s="389" t="str" cm="1">
        <f t="array" aca="1" ref="H200" ca="1">INDIRECT("'Worksheet'!$P"&amp;$B191)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390" t="str">
        <f ca="1">H200</f>
        <v xml:space="preserve"> </v>
      </c>
      <c r="R200" s="451"/>
    </row>
    <row r="201" spans="1:18" ht="23.25">
      <c r="C201" s="345" cm="1">
        <f t="array" aca="1" ref="C201" ca="1">INDIRECT("'Worksheet'!$J"&amp;$B191)</f>
        <v>0</v>
      </c>
      <c r="D201" s="448" t="b" cm="1">
        <f t="array" aca="1" ref="D201" ca="1">IF(INDIRECT("'Worksheet'!$D"&amp;$B191)=1, "Left of Pair", IF(INDIRECT("'Worksheet'!$E"&amp;$B191)=1, "Panel"))</f>
        <v>0</v>
      </c>
      <c r="E201" s="448"/>
      <c r="F201" s="448"/>
      <c r="G201" s="371"/>
      <c r="H201" s="371" t="str" cm="1">
        <f t="array" aca="1" ref="H201" ca="1">IF(INDIRECT("'Worksheet'!$F"&amp;$B191)="st","SOR T&amp;B"," ")</f>
        <v xml:space="preserve"> </v>
      </c>
      <c r="I201" s="372"/>
      <c r="L201" s="41">
        <f ca="1">$C201</f>
        <v>0</v>
      </c>
      <c r="M201" s="448" t="b" cm="1">
        <f t="array" aca="1" ref="M201" ca="1">IF(INDIRECT("'Worksheet'!$D"&amp;$B191)=1, "Right of Pair", IF(INDIRECT("'Worksheet'!$E"&amp;$B191)=1, "Do Not Use"))</f>
        <v>0</v>
      </c>
      <c r="N201" s="448"/>
      <c r="O201" s="448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+Worksheet!$W$4</f>
        <v>Westchester 1,2-Westchester IL-Rel Soc-WO#J5027551-00205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107</v>
      </c>
      <c r="M205" s="21" t="str">
        <f>+Worksheet!$W$4</f>
        <v>Westchester 1,2-Westchester IL-Rel Soc-WO#J5027551-00205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6">
        <f ca="1">H206+15</f>
        <v>15</v>
      </c>
      <c r="G207" s="442" cm="1">
        <f t="array" aca="1" ref="G207" ca="1">INDIRECT("'Worksheet'!$Y"&amp;$B205)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7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7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3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3</v>
      </c>
    </row>
    <row r="211" spans="1:18" ht="12.75" customHeight="1">
      <c r="C211" s="168" t="s">
        <v>108</v>
      </c>
      <c r="D211" s="370" cm="1">
        <f t="array" aca="1" ref="D211" ca="1">INDIRECT("'Worksheet'!$B"&amp;$B205)</f>
        <v>0</v>
      </c>
      <c r="E211" s="22"/>
      <c r="F211" s="23"/>
      <c r="G211" s="22"/>
      <c r="H211" s="24"/>
      <c r="I211" s="449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P1-16</v>
      </c>
    </row>
    <row r="212" spans="1:18" ht="15.75" customHeight="1">
      <c r="C212" s="164" t="s">
        <v>111</v>
      </c>
      <c r="D212" s="343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INDIRECT("'Worksheet'!$X"&amp;$B205)</f>
        <v>0</v>
      </c>
      <c r="F213" s="39"/>
      <c r="G213" s="20"/>
      <c r="H213" s="389" t="str" cm="1">
        <f t="array" aca="1" ref="H213" ca="1">INDIRECT("'Worksheet'!$R"&amp;$B205)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0" t="str">
        <f ca="1">H213</f>
        <v xml:space="preserve"> </v>
      </c>
      <c r="R213" s="450"/>
    </row>
    <row r="214" spans="1:18" ht="15.75" customHeight="1">
      <c r="C214" s="164" t="s">
        <v>12</v>
      </c>
      <c r="D214" s="344" cm="1">
        <f t="array" aca="1" ref="D214" ca="1">INDIRECT("'Worksheet'!$W"&amp;$B205)</f>
        <v>0</v>
      </c>
      <c r="E214" s="22"/>
      <c r="F214" s="23"/>
      <c r="G214" s="22"/>
      <c r="H214" s="389" t="str" cm="1">
        <f t="array" aca="1" ref="H214" ca="1">INDIRECT("'Worksheet'!$P"&amp;$B205)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390" t="str">
        <f ca="1">H214</f>
        <v xml:space="preserve"> </v>
      </c>
      <c r="R214" s="451"/>
    </row>
    <row r="215" spans="1:18" ht="23.25">
      <c r="C215" s="345" cm="1">
        <f t="array" aca="1" ref="C215" ca="1">INDIRECT("'Worksheet'!$J"&amp;$B205)</f>
        <v>0</v>
      </c>
      <c r="D215" s="448" t="b" cm="1">
        <f t="array" aca="1" ref="D215" ca="1">IF(INDIRECT("'Worksheet'!$D"&amp;$B205)=1, "Left of Pair", IF(INDIRECT("'Worksheet'!$E"&amp;$B205)=1, "Panel"))</f>
        <v>0</v>
      </c>
      <c r="E215" s="448"/>
      <c r="F215" s="448"/>
      <c r="G215" s="371"/>
      <c r="H215" s="371" t="str" cm="1">
        <f t="array" aca="1" ref="H215" ca="1">IF(INDIRECT("'Worksheet'!$F"&amp;$B205)="st","SOR T&amp;B"," ")</f>
        <v xml:space="preserve"> </v>
      </c>
      <c r="I215" s="372"/>
      <c r="L215" s="41">
        <f ca="1">$C215</f>
        <v>0</v>
      </c>
      <c r="M215" s="448" t="b" cm="1">
        <f t="array" aca="1" ref="M215" ca="1">IF(INDIRECT("'Worksheet'!$D"&amp;$B205)=1, "Right of Pair", IF(INDIRECT("'Worksheet'!$E"&amp;$B205)=1, "Do Not Use"))</f>
        <v>0</v>
      </c>
      <c r="N215" s="448"/>
      <c r="O215" s="448"/>
      <c r="P215" s="371"/>
      <c r="Q215" s="371"/>
      <c r="R215" s="372"/>
    </row>
    <row r="217" spans="1:18" ht="19.5">
      <c r="A217" t="s">
        <v>44</v>
      </c>
      <c r="B217">
        <v>27</v>
      </c>
      <c r="C217" s="164" t="s">
        <v>107</v>
      </c>
      <c r="D217" s="21" t="str">
        <f>+Worksheet!$W$4</f>
        <v>Westchester 1,2-Westchester IL-Rel Soc-WO#J5027551-00205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107</v>
      </c>
      <c r="M217" s="21" t="str">
        <f>+Worksheet!$W$4</f>
        <v>Westchester 1,2-Westchester IL-Rel Soc-WO#J5027551-00205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6">
        <f ca="1">H218+15</f>
        <v>15</v>
      </c>
      <c r="G219" s="442" cm="1">
        <f t="array" aca="1" ref="G219" ca="1">INDIRECT("'Worksheet'!$Y"&amp;$B217)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7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7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3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3</v>
      </c>
    </row>
    <row r="223" spans="1:18" ht="12.75" customHeight="1">
      <c r="C223" s="168" t="s">
        <v>108</v>
      </c>
      <c r="D223" s="370" cm="1">
        <f t="array" aca="1" ref="D223" ca="1">INDIRECT("'Worksheet'!$B"&amp;$B217)</f>
        <v>0</v>
      </c>
      <c r="E223" s="22"/>
      <c r="F223" s="23"/>
      <c r="G223" s="22"/>
      <c r="H223" s="24"/>
      <c r="I223" s="449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P1-17</v>
      </c>
    </row>
    <row r="224" spans="1:18" ht="15.75" customHeight="1">
      <c r="C224" s="164" t="s">
        <v>111</v>
      </c>
      <c r="D224" s="343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INDIRECT("'Worksheet'!$X"&amp;$B217)</f>
        <v>0</v>
      </c>
      <c r="F225" s="39"/>
      <c r="G225" s="20"/>
      <c r="H225" s="389" t="str" cm="1">
        <f t="array" aca="1" ref="H225" ca="1">INDIRECT("'Worksheet'!$R"&amp;$B217)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0" t="str">
        <f ca="1">H225</f>
        <v xml:space="preserve"> </v>
      </c>
      <c r="R225" s="450"/>
    </row>
    <row r="226" spans="1:18" ht="15.75" customHeight="1">
      <c r="C226" s="164" t="s">
        <v>12</v>
      </c>
      <c r="D226" s="344" cm="1">
        <f t="array" aca="1" ref="D226" ca="1">INDIRECT("'Worksheet'!$W"&amp;$B217)</f>
        <v>0</v>
      </c>
      <c r="E226" s="22"/>
      <c r="F226" s="23"/>
      <c r="G226" s="22"/>
      <c r="H226" s="389" t="str" cm="1">
        <f t="array" aca="1" ref="H226" ca="1">INDIRECT("'Worksheet'!$P"&amp;$B217)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390" t="str">
        <f ca="1">H226</f>
        <v xml:space="preserve"> </v>
      </c>
      <c r="R226" s="451"/>
    </row>
    <row r="227" spans="1:18" ht="23.25">
      <c r="C227" s="345" cm="1">
        <f t="array" aca="1" ref="C227" ca="1">INDIRECT("'Worksheet'!$J"&amp;$B217)</f>
        <v>0</v>
      </c>
      <c r="D227" s="448" t="b" cm="1">
        <f t="array" aca="1" ref="D227" ca="1">IF(INDIRECT("'Worksheet'!$D"&amp;$B217)=1, "Left of Pair", IF(INDIRECT("'Worksheet'!$E"&amp;$B217)=1, "Panel"))</f>
        <v>0</v>
      </c>
      <c r="E227" s="448"/>
      <c r="F227" s="448"/>
      <c r="G227" s="371"/>
      <c r="H227" s="371" t="str" cm="1">
        <f t="array" aca="1" ref="H227" ca="1">IF(INDIRECT("'Worksheet'!$F"&amp;$B217)="st","SOR T&amp;B"," ")</f>
        <v xml:space="preserve"> </v>
      </c>
      <c r="I227" s="372"/>
      <c r="L227" s="41">
        <f ca="1">$C227</f>
        <v>0</v>
      </c>
      <c r="M227" s="448" t="b" cm="1">
        <f t="array" aca="1" ref="M227" ca="1">IF(INDIRECT("'Worksheet'!$D"&amp;$B217)=1, "Right of Pair", IF(INDIRECT("'Worksheet'!$E"&amp;$B217)=1, "Do Not Use"))</f>
        <v>0</v>
      </c>
      <c r="N227" s="448"/>
      <c r="O227" s="448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+Worksheet!$W$4</f>
        <v>Westchester 1,2-Westchester IL-Rel Soc-WO#J5027551-00205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107</v>
      </c>
      <c r="M231" s="21" t="str">
        <f>+Worksheet!$W$4</f>
        <v>Westchester 1,2-Westchester IL-Rel Soc-WO#J5027551-00205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6">
        <f ca="1">H232+15</f>
        <v>15</v>
      </c>
      <c r="G233" s="442" cm="1">
        <f t="array" aca="1" ref="G233" ca="1">INDIRECT("'Worksheet'!$Y"&amp;$B231)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7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7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3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3</v>
      </c>
    </row>
    <row r="237" spans="1:18" ht="12.75" customHeight="1">
      <c r="C237" s="168" t="s">
        <v>108</v>
      </c>
      <c r="D237" s="370" cm="1">
        <f t="array" aca="1" ref="D237" ca="1">INDIRECT("'Worksheet'!$B"&amp;$B231)</f>
        <v>0</v>
      </c>
      <c r="E237" s="22"/>
      <c r="F237" s="23"/>
      <c r="G237" s="22"/>
      <c r="H237" s="24"/>
      <c r="I237" s="449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P1-18</v>
      </c>
    </row>
    <row r="238" spans="1:18" ht="15.75" customHeight="1">
      <c r="C238" s="164" t="s">
        <v>111</v>
      </c>
      <c r="D238" s="343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INDIRECT("'Worksheet'!$X"&amp;$B231)</f>
        <v>0</v>
      </c>
      <c r="F239" s="39"/>
      <c r="G239" s="20"/>
      <c r="H239" s="389" t="str" cm="1">
        <f t="array" aca="1" ref="H239" ca="1">INDIRECT("'Worksheet'!$R"&amp;$B231)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0" t="str">
        <f ca="1">H239</f>
        <v xml:space="preserve"> </v>
      </c>
      <c r="R239" s="450"/>
    </row>
    <row r="240" spans="1:18" ht="15.75" customHeight="1">
      <c r="C240" s="164" t="s">
        <v>12</v>
      </c>
      <c r="D240" s="344" cm="1">
        <f t="array" aca="1" ref="D240" ca="1">INDIRECT("'Worksheet'!$W"&amp;$B231)</f>
        <v>0</v>
      </c>
      <c r="E240" s="22"/>
      <c r="F240" s="23"/>
      <c r="G240" s="22"/>
      <c r="H240" s="389" t="str" cm="1">
        <f t="array" aca="1" ref="H240" ca="1">INDIRECT("'Worksheet'!$P"&amp;$B231)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390" t="str">
        <f ca="1">H240</f>
        <v xml:space="preserve"> </v>
      </c>
      <c r="R240" s="451"/>
    </row>
    <row r="241" spans="1:18" ht="23.25">
      <c r="C241" s="345" cm="1">
        <f t="array" aca="1" ref="C241" ca="1">INDIRECT("'Worksheet'!$J"&amp;$B231)</f>
        <v>0</v>
      </c>
      <c r="D241" s="448" t="b" cm="1">
        <f t="array" aca="1" ref="D241" ca="1">IF(INDIRECT("'Worksheet'!$D"&amp;$B231)=1, "Left of Pair", IF(INDIRECT("'Worksheet'!$E"&amp;$B231)=1, "Panel"))</f>
        <v>0</v>
      </c>
      <c r="E241" s="448"/>
      <c r="F241" s="448"/>
      <c r="G241" s="371"/>
      <c r="H241" s="371" t="str" cm="1">
        <f t="array" aca="1" ref="H241" ca="1">IF(INDIRECT("'Worksheet'!$F"&amp;$B231)="st","SOR T&amp;B"," ")</f>
        <v xml:space="preserve"> </v>
      </c>
      <c r="I241" s="372"/>
      <c r="L241" s="41">
        <f ca="1">$C241</f>
        <v>0</v>
      </c>
      <c r="M241" s="448" t="b" cm="1">
        <f t="array" aca="1" ref="M241" ca="1">IF(INDIRECT("'Worksheet'!$D"&amp;$B231)=1, "Right of Pair", IF(INDIRECT("'Worksheet'!$E"&amp;$B231)=1, "Do Not Use"))</f>
        <v>0</v>
      </c>
      <c r="N241" s="448"/>
      <c r="O241" s="448"/>
      <c r="P241" s="371"/>
      <c r="Q241" s="371"/>
      <c r="R241" s="372"/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+Worksheet!$W$4</f>
        <v>Westchester 1,2-Westchester IL-Rel Soc-WO#J5027551-00205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107</v>
      </c>
      <c r="M245" s="21" t="str">
        <f>+Worksheet!$W$4</f>
        <v>Westchester 1,2-Westchester IL-Rel Soc-WO#J5027551-00205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6">
        <f ca="1">H246+15</f>
        <v>15</v>
      </c>
      <c r="G247" s="442" cm="1">
        <f t="array" aca="1" ref="G247" ca="1">INDIRECT("'Worksheet'!$Y"&amp;$B245)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7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3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3</v>
      </c>
    </row>
    <row r="251" spans="1:18" ht="12.75" customHeight="1">
      <c r="C251" s="168" t="s">
        <v>108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49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P1-19</v>
      </c>
    </row>
    <row r="252" spans="1:18" ht="15.75" customHeight="1">
      <c r="C252" s="164" t="s">
        <v>111</v>
      </c>
      <c r="D252" s="343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9" t="str" cm="1">
        <f t="array" aca="1" ref="H253" ca="1">INDIRECT("'Worksheet'!$R"&amp;$B245)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0" t="str">
        <f ca="1">H253</f>
        <v xml:space="preserve"> </v>
      </c>
      <c r="R253" s="450"/>
    </row>
    <row r="254" spans="1:18" ht="15.75" customHeight="1">
      <c r="C254" s="164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9" t="str" cm="1">
        <f t="array" aca="1" ref="H254" ca="1">INDIRECT("'Worksheet'!$P"&amp;$B245)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390" t="str">
        <f ca="1">H254</f>
        <v xml:space="preserve"> </v>
      </c>
      <c r="R254" s="451"/>
    </row>
    <row r="255" spans="1:18" ht="23.25">
      <c r="C255" s="345" cm="1">
        <f t="array" aca="1" ref="C255" ca="1">INDIRECT("'Worksheet'!$J"&amp;$B245)</f>
        <v>0</v>
      </c>
      <c r="D255" s="448" t="b" cm="1">
        <f t="array" aca="1" ref="D255" ca="1">IF(INDIRECT("'Worksheet'!$D"&amp;$B245)=1, "Left of Pair", IF(INDIRECT("'Worksheet'!$E"&amp;$B245)=1, "Panel"))</f>
        <v>0</v>
      </c>
      <c r="E255" s="448"/>
      <c r="F255" s="448"/>
      <c r="G255" s="371"/>
      <c r="H255" s="371" t="str" cm="1">
        <f t="array" aca="1" ref="H255" ca="1">IF(INDIRECT("'Worksheet'!$F"&amp;$B245)="st","SOR T&amp;B"," ")</f>
        <v xml:space="preserve"> </v>
      </c>
      <c r="I255" s="372"/>
      <c r="L255" s="41">
        <f ca="1">$C255</f>
        <v>0</v>
      </c>
      <c r="M255" s="448" t="b" cm="1">
        <f t="array" aca="1" ref="M255" ca="1">IF(INDIRECT("'Worksheet'!$D"&amp;$B245)=1, "Right of Pair", IF(INDIRECT("'Worksheet'!$E"&amp;$B245)=1, "Do Not Use"))</f>
        <v>0</v>
      </c>
      <c r="N255" s="448"/>
      <c r="O255" s="448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+Worksheet!$W$4</f>
        <v>Westchester 1,2-Westchester IL-Rel Soc-WO#J5027551-00205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107</v>
      </c>
      <c r="M259" s="21" t="str">
        <f>+Worksheet!$W$4</f>
        <v>Westchester 1,2-Westchester IL-Rel Soc-WO#J5027551-00205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6">
        <f ca="1">H260+15</f>
        <v>15</v>
      </c>
      <c r="G261" s="442" cm="1">
        <f t="array" aca="1" ref="G261" ca="1">INDIRECT("'Worksheet'!$Y"&amp;$B259)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7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3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3</v>
      </c>
    </row>
    <row r="265" spans="1:18" ht="12.75" customHeight="1">
      <c r="C265" s="168" t="s">
        <v>108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49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P1-20</v>
      </c>
    </row>
    <row r="266" spans="1:18" ht="15.75" customHeight="1">
      <c r="C266" s="164" t="s">
        <v>111</v>
      </c>
      <c r="D266" s="343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9" t="str" cm="1">
        <f t="array" aca="1" ref="H267" ca="1">INDIRECT("'Worksheet'!$R"&amp;$B259)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0" t="str">
        <f ca="1">H267</f>
        <v xml:space="preserve"> </v>
      </c>
      <c r="R267" s="450"/>
    </row>
    <row r="268" spans="1:18" ht="15.75" customHeight="1">
      <c r="C268" s="164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9" t="str" cm="1">
        <f t="array" aca="1" ref="H268" ca="1">INDIRECT("'Worksheet'!$P"&amp;$B259)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390" t="str">
        <f ca="1">H268</f>
        <v xml:space="preserve"> </v>
      </c>
      <c r="R268" s="451"/>
    </row>
    <row r="269" spans="1:18" ht="23.25">
      <c r="C269" s="345" cm="1">
        <f t="array" aca="1" ref="C269" ca="1">INDIRECT("'Worksheet'!$J"&amp;$B259)</f>
        <v>0</v>
      </c>
      <c r="D269" s="448" t="b" cm="1">
        <f t="array" aca="1" ref="D269" ca="1">IF(INDIRECT("'Worksheet'!$D"&amp;$B259)=1, "Left of Pair", IF(INDIRECT("'Worksheet'!$E"&amp;$B259)=1, "Panel"))</f>
        <v>0</v>
      </c>
      <c r="E269" s="448"/>
      <c r="F269" s="448"/>
      <c r="G269" s="371"/>
      <c r="H269" s="371" t="str" cm="1">
        <f t="array" aca="1" ref="H269" ca="1">IF(INDIRECT("'Worksheet'!$F"&amp;$B259)="st","SOR T&amp;B"," ")</f>
        <v xml:space="preserve"> </v>
      </c>
      <c r="I269" s="372"/>
      <c r="L269" s="41">
        <f ca="1">$C269</f>
        <v>0</v>
      </c>
      <c r="M269" s="448" t="b" cm="1">
        <f t="array" aca="1" ref="M269" ca="1">IF(INDIRECT("'Worksheet'!$D"&amp;$B259)=1, "Right of Pair", IF(INDIRECT("'Worksheet'!$E"&amp;$B259)=1, "Do Not Use"))</f>
        <v>0</v>
      </c>
      <c r="N269" s="448"/>
      <c r="O269" s="448"/>
      <c r="P269" s="371"/>
      <c r="Q269" s="371"/>
      <c r="R269" s="372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Worksheet!AR1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Y4" s="300" t="s">
        <v>2291</v>
      </c>
      <c r="Z4" s="211">
        <f>Worksheet!Z4</f>
        <v>1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Worksheet!W4</f>
        <v>Westchester 1,2-Westchester IL-Rel Soc-WO#J5027551-00205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196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196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74</v>
      </c>
      <c r="Q11" s="321">
        <f>Worksheet!Q11</f>
        <v>7.1</v>
      </c>
      <c r="R11" s="250">
        <f>Worksheet!R11</f>
        <v>62</v>
      </c>
      <c r="S11" s="322">
        <f>Worksheet!S11</f>
        <v>8.4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196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196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74</v>
      </c>
      <c r="Q12" s="321">
        <f>Worksheet!Q12</f>
        <v>7.1</v>
      </c>
      <c r="R12" s="250">
        <f>Worksheet!R12</f>
        <v>62</v>
      </c>
      <c r="S12" s="322">
        <f>Worksheet!S12</f>
        <v>8.4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Relief Soc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128</v>
      </c>
      <c r="H13" s="114">
        <f>Worksheet!H13</f>
        <v>3.5</v>
      </c>
      <c r="I13" s="111">
        <f>Worksheet!I13</f>
        <v>70</v>
      </c>
      <c r="J13" s="245">
        <f t="shared" si="1"/>
        <v>0</v>
      </c>
      <c r="K13" s="245">
        <f t="shared" si="2"/>
        <v>128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70</v>
      </c>
      <c r="P13" s="250">
        <f>Worksheet!P13</f>
        <v>74</v>
      </c>
      <c r="Q13" s="321">
        <f>Worksheet!Q13</f>
        <v>4.8</v>
      </c>
      <c r="R13" s="250">
        <f>Worksheet!R13</f>
        <v>62</v>
      </c>
      <c r="S13" s="322">
        <f>Worksheet!S13</f>
        <v>5.6</v>
      </c>
      <c r="T13" s="113"/>
      <c r="U13" s="244">
        <f t="shared" si="5"/>
        <v>1</v>
      </c>
      <c r="V13" s="221" t="str">
        <f>Worksheet!V13</f>
        <v>sks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Worksheet!Z32</f>
        <v>45.5</v>
      </c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Worksheet!Z33</f>
        <v>53.333333333333336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7.5272727272727273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455" t="str">
        <f>Worksheet!W4</f>
        <v>Westchester 1,2-Westchester IL-Rel Soc-WO#J5027551-00205</v>
      </c>
      <c r="X4" s="455"/>
      <c r="Y4" s="207" t="s">
        <v>2291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9" t="str">
        <f>Worksheet!W5</f>
        <v>1550 Haase Avenue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56">
        <f>Worksheet!AR1</f>
        <v>0</v>
      </c>
      <c r="R6" s="457"/>
      <c r="S6" s="57"/>
      <c r="T6" s="171"/>
      <c r="U6" s="75"/>
      <c r="V6" s="66"/>
      <c r="W6" s="439" t="str">
        <f>Worksheet!W6</f>
        <v>Westchester, IL  60154-3421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58"/>
      <c r="R7" s="459"/>
      <c r="S7" s="57"/>
      <c r="T7" s="57"/>
      <c r="U7" s="75"/>
      <c r="V7" s="66" t="s">
        <v>102</v>
      </c>
      <c r="W7" s="335" t="str">
        <f>Worksheet!D6</f>
        <v>Kevin Meldrum</v>
      </c>
      <c r="X7" s="163" t="str">
        <f>Worksheet!J6</f>
        <v>630-921-4252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box:  26335  parking lot side by wheelchair ramp</v>
      </c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196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196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74</v>
      </c>
      <c r="Q11" s="321">
        <f>Worksheet!Q11</f>
        <v>7.1</v>
      </c>
      <c r="R11" s="250">
        <f>Worksheet!R11</f>
        <v>62</v>
      </c>
      <c r="S11" s="322">
        <f>Worksheet!S11</f>
        <v>8.4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196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196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74</v>
      </c>
      <c r="Q12" s="321">
        <f>Worksheet!Q12</f>
        <v>7.1</v>
      </c>
      <c r="R12" s="250">
        <f>Worksheet!R12</f>
        <v>62</v>
      </c>
      <c r="S12" s="322">
        <f>Worksheet!S12</f>
        <v>8.4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Relief Soc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128</v>
      </c>
      <c r="H13" s="114">
        <f>Worksheet!H13</f>
        <v>3.5</v>
      </c>
      <c r="I13" s="111">
        <f>Worksheet!I13</f>
        <v>70</v>
      </c>
      <c r="J13" s="245">
        <f t="shared" si="1"/>
        <v>0</v>
      </c>
      <c r="K13" s="245">
        <f t="shared" si="2"/>
        <v>128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70</v>
      </c>
      <c r="P13" s="250">
        <f>Worksheet!P13</f>
        <v>74</v>
      </c>
      <c r="Q13" s="321">
        <f>Worksheet!Q13</f>
        <v>4.8</v>
      </c>
      <c r="R13" s="250">
        <f>Worksheet!R13</f>
        <v>62</v>
      </c>
      <c r="S13" s="322">
        <f>Worksheet!S13</f>
        <v>5.6</v>
      </c>
      <c r="T13" s="113"/>
      <c r="U13" s="244">
        <f t="shared" si="5"/>
        <v>1</v>
      </c>
      <c r="V13" s="221" t="str">
        <f>Worksheet!V13</f>
        <v>sks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Worksheet!AR1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V4" s="254" t="s">
        <v>39</v>
      </c>
      <c r="W4" s="255">
        <f>Worksheet!W32</f>
        <v>0</v>
      </c>
      <c r="X4" s="255"/>
      <c r="Y4" s="300" t="s">
        <v>2291</v>
      </c>
      <c r="Z4" s="211">
        <f>Worksheet!Z4</f>
        <v>1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8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Worksheet!W4</f>
        <v>Westchester 1,2-Westchester IL-Rel Soc-WO#J5027551-00205</v>
      </c>
      <c r="O6" s="320"/>
      <c r="P6" s="65"/>
      <c r="Q6" s="336"/>
      <c r="R6" s="337"/>
      <c r="S6" s="57"/>
      <c r="T6" s="171"/>
      <c r="U6" s="75"/>
      <c r="V6" s="163"/>
      <c r="W6" s="163">
        <f>Worksheet!W34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196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196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74</v>
      </c>
      <c r="Q11" s="321">
        <f>Worksheet!Q11</f>
        <v>7.1</v>
      </c>
      <c r="R11" s="250">
        <f>Worksheet!R11</f>
        <v>62</v>
      </c>
      <c r="S11" s="322">
        <f>Worksheet!S11</f>
        <v>8.4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196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196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74</v>
      </c>
      <c r="Q12" s="321">
        <f>Worksheet!Q12</f>
        <v>7.1</v>
      </c>
      <c r="R12" s="250">
        <f>Worksheet!R12</f>
        <v>62</v>
      </c>
      <c r="S12" s="322">
        <f>Worksheet!S12</f>
        <v>8.4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Relief Soc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128</v>
      </c>
      <c r="H13" s="114">
        <f>Worksheet!H13</f>
        <v>3.5</v>
      </c>
      <c r="I13" s="111">
        <f>Worksheet!I13</f>
        <v>70</v>
      </c>
      <c r="J13" s="245">
        <f t="shared" si="1"/>
        <v>0</v>
      </c>
      <c r="K13" s="245">
        <f t="shared" si="2"/>
        <v>128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70</v>
      </c>
      <c r="P13" s="250">
        <f>Worksheet!P13</f>
        <v>74</v>
      </c>
      <c r="Q13" s="321">
        <f>Worksheet!Q13</f>
        <v>4.8</v>
      </c>
      <c r="R13" s="250">
        <f>Worksheet!R13</f>
        <v>62</v>
      </c>
      <c r="S13" s="322">
        <f>Worksheet!S13</f>
        <v>5.6</v>
      </c>
      <c r="T13" s="113"/>
      <c r="U13" s="244">
        <f t="shared" si="5"/>
        <v>1</v>
      </c>
      <c r="V13" s="221" t="str">
        <f>Worksheet!V13</f>
        <v>sks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Worksheet!Z32</f>
        <v>45.5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Worksheet!Z33</f>
        <v>53.333333333333336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7.5272727272727273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1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1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1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5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5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sks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52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52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34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5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16.961111111111112</v>
      </c>
      <c r="C68">
        <f>Worksheet!AE11</f>
        <v>20</v>
      </c>
      <c r="D68">
        <f>IF(Worksheet!AA11&gt;0,(Worksheet!AA11*Worksheet!P11+8)/36,0)</f>
        <v>14.816666666666666</v>
      </c>
      <c r="E68">
        <f>IF(Worksheet!M11&gt;0,Worksheet!AA11+1,0)</f>
        <v>8.1</v>
      </c>
      <c r="F68">
        <f ca="1">IF(Worksheet!M11&gt;0,I39+2,0)</f>
        <v>54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16.961111111111112</v>
      </c>
      <c r="C69">
        <f>Worksheet!AE12</f>
        <v>20</v>
      </c>
      <c r="D69">
        <f>IF(Worksheet!AA12&gt;0,(Worksheet!AA12*Worksheet!P12+8)/36,0)</f>
        <v>14.816666666666666</v>
      </c>
      <c r="E69">
        <f>IF(Worksheet!M12&gt;0,Worksheet!AA12+1,0)</f>
        <v>8.1</v>
      </c>
      <c r="F69">
        <f ca="1">IF(Worksheet!M12&gt;0,I40+2,0)</f>
        <v>54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11.466666666666667</v>
      </c>
      <c r="C70">
        <f>Worksheet!AE13</f>
        <v>13.333333333333334</v>
      </c>
      <c r="D70">
        <f>IF(Worksheet!AA13&gt;0,(Worksheet!AA13*Worksheet!P13+8)/36,0)</f>
        <v>10.088888888888889</v>
      </c>
      <c r="E70">
        <f>IF(Worksheet!M13&gt;0,Worksheet!AA13+1,0)</f>
        <v>5.8</v>
      </c>
      <c r="F70">
        <f ca="1">IF(Worksheet!M13&gt;0,I41+2,0)</f>
        <v>36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195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SKS</v>
      </c>
    </row>
    <row r="130" spans="2:2">
      <c r="B130" t="str">
        <f>Worksheet!V12</f>
        <v>SKS</v>
      </c>
    </row>
    <row r="131" spans="2:2">
      <c r="B131" t="str">
        <f>Worksheet!V13</f>
        <v>sks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11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45789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6" t="str">
        <f>Worksheet!D3</f>
        <v>JLL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7">
        <f>Worksheet!D4</f>
        <v>0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386" t="str">
        <f>Worksheet!W4</f>
        <v>Westchester 1,2-Westchester IL-Rel Soc-WO#J5027551-00205</v>
      </c>
      <c r="X4" s="374"/>
      <c r="Y4" s="207" t="s">
        <v>2291</v>
      </c>
      <c r="Z4" s="211">
        <v>2</v>
      </c>
      <c r="AB4" s="431" t="s">
        <v>2581</v>
      </c>
      <c r="AC4" s="432"/>
      <c r="AD4" s="432"/>
      <c r="AE4" s="432"/>
      <c r="AF4" s="433"/>
      <c r="AG4" s="388" t="s">
        <v>4</v>
      </c>
      <c r="AH4" s="421" t="str">
        <f>W4</f>
        <v>Westchester 1,2-Westchester IL-Rel Soc-WO#J5027551-00205</v>
      </c>
      <c r="AI4" s="421"/>
      <c r="AJ4" s="421"/>
      <c r="AK4" s="421"/>
      <c r="AM4" s="62"/>
      <c r="AN4" s="67"/>
      <c r="AO4" s="62"/>
      <c r="AP4" s="62"/>
      <c r="AQ4" s="378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47">
        <f>Worksheet!D5</f>
        <v>0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7"/>
      <c r="Q5" s="57"/>
      <c r="R5" s="57"/>
      <c r="T5" s="57"/>
      <c r="U5" s="57"/>
      <c r="V5" s="66"/>
      <c r="W5" s="373" t="str">
        <f>Worksheet!W5</f>
        <v>1550 Haase Avenue</v>
      </c>
      <c r="X5" s="373"/>
      <c r="Y5" s="37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379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347" t="str">
        <f>Worksheet!D6</f>
        <v>Kevin Meldrum</v>
      </c>
      <c r="E6" s="347"/>
      <c r="F6" s="347"/>
      <c r="G6" s="347"/>
      <c r="H6" s="347"/>
      <c r="I6" s="77" t="s">
        <v>103</v>
      </c>
      <c r="J6" s="348" t="str">
        <f>Worksheet!J6</f>
        <v>630-921-4252</v>
      </c>
      <c r="K6" s="348"/>
      <c r="L6" s="348"/>
      <c r="M6" s="348"/>
      <c r="N6" s="348"/>
      <c r="O6" s="348"/>
      <c r="P6" s="57"/>
      <c r="Q6" s="172"/>
      <c r="R6" s="57"/>
      <c r="S6" s="57"/>
      <c r="T6" s="171"/>
      <c r="U6" s="75"/>
      <c r="V6" s="66"/>
      <c r="W6" s="373" t="str">
        <f>Worksheet!W6</f>
        <v>Westchester, IL  60154-3421</v>
      </c>
      <c r="X6" s="373"/>
      <c r="Y6" s="37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3">
        <f>Worksheet!D7</f>
        <v>0</v>
      </c>
      <c r="E7" s="373"/>
      <c r="F7" s="373"/>
      <c r="G7" s="373"/>
      <c r="H7" s="373"/>
      <c r="I7" s="77" t="s">
        <v>105</v>
      </c>
      <c r="J7" s="348" t="str">
        <f>Worksheet!J7</f>
        <v>kevin.meldrum@churchofjesuschrist.org</v>
      </c>
      <c r="K7" s="348"/>
      <c r="L7" s="348"/>
      <c r="M7" s="348"/>
      <c r="N7" s="348"/>
      <c r="O7" s="348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27.5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f>sew_price</f>
        <v>55</v>
      </c>
      <c r="AM8" s="191">
        <f>install_price</f>
        <v>20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1">
        <f t="shared" ref="Q12:Q30" si="29">IF(D12+E12&gt;0,IF(F12&gt;"u",0,IF(BA12="RR","RR",+BB12)),0)</f>
        <v>0</v>
      </c>
      <c r="R12" s="250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1">
        <f t="shared" si="29"/>
        <v>0</v>
      </c>
      <c r="R13" s="250" t="str">
        <f t="shared" si="2"/>
        <v xml:space="preserve"> </v>
      </c>
      <c r="S13" s="352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1">
        <f t="shared" si="29"/>
        <v>0</v>
      </c>
      <c r="R14" s="250" t="str">
        <f t="shared" si="2"/>
        <v xml:space="preserve"> </v>
      </c>
      <c r="S14" s="352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1">
        <f t="shared" si="29"/>
        <v>0</v>
      </c>
      <c r="R15" s="250" t="str">
        <f t="shared" si="2"/>
        <v xml:space="preserve"> </v>
      </c>
      <c r="S15" s="352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1">
        <f t="shared" si="29"/>
        <v>0</v>
      </c>
      <c r="R16" s="250" t="str">
        <f t="shared" si="2"/>
        <v xml:space="preserve"> </v>
      </c>
      <c r="S16" s="352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1">
        <f t="shared" si="29"/>
        <v>0</v>
      </c>
      <c r="R17" s="250" t="str">
        <f t="shared" si="2"/>
        <v xml:space="preserve"> </v>
      </c>
      <c r="S17" s="352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1">
        <f t="shared" si="29"/>
        <v>0</v>
      </c>
      <c r="R18" s="250" t="str">
        <f t="shared" si="2"/>
        <v xml:space="preserve"> </v>
      </c>
      <c r="S18" s="352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1">
        <f t="shared" si="29"/>
        <v>0</v>
      </c>
      <c r="R19" s="250" t="str">
        <f t="shared" si="2"/>
        <v xml:space="preserve"> </v>
      </c>
      <c r="S19" s="352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1">
        <f t="shared" si="29"/>
        <v>0</v>
      </c>
      <c r="R20" s="250" t="str">
        <f t="shared" si="2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1">
        <f t="shared" si="29"/>
        <v>0</v>
      </c>
      <c r="R21" s="250" t="str">
        <f t="shared" si="2"/>
        <v xml:space="preserve"> </v>
      </c>
      <c r="S21" s="352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1">
        <f t="shared" si="29"/>
        <v>0</v>
      </c>
      <c r="R22" s="250" t="str">
        <f t="shared" si="2"/>
        <v xml:space="preserve"> </v>
      </c>
      <c r="S22" s="352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1">
        <f t="shared" si="29"/>
        <v>0</v>
      </c>
      <c r="R23" s="250" t="str">
        <f t="shared" si="2"/>
        <v xml:space="preserve"> </v>
      </c>
      <c r="S23" s="352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1">
        <f t="shared" si="29"/>
        <v>0</v>
      </c>
      <c r="R24" s="250" t="str">
        <f t="shared" si="2"/>
        <v xml:space="preserve"> </v>
      </c>
      <c r="S24" s="352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1">
        <f t="shared" si="29"/>
        <v>0</v>
      </c>
      <c r="R25" s="250" t="str">
        <f t="shared" si="2"/>
        <v xml:space="preserve"> </v>
      </c>
      <c r="S25" s="352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1">
        <f t="shared" si="29"/>
        <v>0</v>
      </c>
      <c r="R26" s="250" t="str">
        <f t="shared" si="2"/>
        <v xml:space="preserve"> </v>
      </c>
      <c r="S26" s="352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1">
        <f t="shared" si="29"/>
        <v>0</v>
      </c>
      <c r="R27" s="250" t="str">
        <f t="shared" si="2"/>
        <v xml:space="preserve"> </v>
      </c>
      <c r="S27" s="352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1">
        <f t="shared" si="29"/>
        <v>0</v>
      </c>
      <c r="R28" s="250" t="str">
        <f t="shared" si="2"/>
        <v xml:space="preserve"> </v>
      </c>
      <c r="S28" s="352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1">
        <f t="shared" si="29"/>
        <v>0</v>
      </c>
      <c r="R29" s="250" t="str">
        <f t="shared" si="2"/>
        <v xml:space="preserve"> </v>
      </c>
      <c r="S29" s="352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1">
        <f t="shared" si="29"/>
        <v>0</v>
      </c>
      <c r="R30" s="250" t="str">
        <f t="shared" si="2"/>
        <v xml:space="preserve"> </v>
      </c>
      <c r="S30" s="352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0</v>
      </c>
      <c r="AD31" s="358"/>
      <c r="AE31" s="353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/>
      <c r="W32" s="66"/>
      <c r="X32" s="66"/>
      <c r="Y32" s="300"/>
      <c r="Z32" s="149"/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3"/>
      <c r="AP32" s="64"/>
      <c r="AQ32" s="43"/>
      <c r="AR32" s="384"/>
      <c r="AS32" s="185"/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377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0"/>
      <c r="Z33" s="149"/>
      <c r="AA33" s="43"/>
      <c r="AB33" s="424"/>
      <c r="AE33" s="66"/>
      <c r="AF33" s="43"/>
      <c r="AK33" s="46"/>
      <c r="AL33" s="66"/>
      <c r="AM33" s="381"/>
      <c r="AN33" s="136"/>
      <c r="AO33" s="64"/>
      <c r="AP33" s="385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7"/>
      <c r="C34" s="43"/>
      <c r="D34" s="149"/>
      <c r="E34" s="43"/>
      <c r="F34" s="66"/>
      <c r="G34" s="57"/>
      <c r="H34" s="80"/>
      <c r="N34" s="301" t="s">
        <v>2539</v>
      </c>
      <c r="O34" s="339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7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  <c r="AG37" s="46"/>
      <c r="AJ37" s="66"/>
      <c r="AK37" s="66"/>
      <c r="AN37" s="380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2"/>
      <c r="AP38" s="382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9">
        <f>SUM(Q11:Q30)</f>
        <v>0</v>
      </c>
      <c r="S43" s="349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Westchester 1,2-Westchester IL-Rel Soc-WO#J5027551-00205</v>
      </c>
      <c r="E1" s="22"/>
      <c r="F1" s="23"/>
      <c r="G1" s="22"/>
      <c r="H1" s="24"/>
      <c r="I1" s="25">
        <f>+'Worksheet 2'!$AR$1</f>
        <v>0</v>
      </c>
      <c r="J1" s="26"/>
      <c r="L1" s="164" t="s">
        <v>107</v>
      </c>
      <c r="M1" s="21" t="str">
        <f>+'Worksheet 2'!$W$4</f>
        <v>Westchester 1,2-Westchester IL-Rel Soc-WO#J5027551-00205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6">
        <f ca="1">H2+15</f>
        <v>15</v>
      </c>
      <c r="G3" s="442" cm="1">
        <f t="array" aca="1" ref="G3" ca="1">INDIRECT("'Worksheet 2'!$Y"&amp;$B1)</f>
        <v>0</v>
      </c>
      <c r="H3" s="442"/>
      <c r="I3" s="443"/>
      <c r="L3" s="164" t="s">
        <v>115</v>
      </c>
      <c r="M3" t="b">
        <f t="shared" ca="1" si="0"/>
        <v>0</v>
      </c>
      <c r="N3" s="19" t="s">
        <v>116</v>
      </c>
      <c r="O3" s="366">
        <f ca="1">F3</f>
        <v>15</v>
      </c>
      <c r="P3" s="444">
        <f ca="1">G3</f>
        <v>0</v>
      </c>
      <c r="Q3" s="444"/>
      <c r="R3" s="445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42"/>
      <c r="H4" s="442"/>
      <c r="I4" s="443"/>
      <c r="L4" s="166"/>
      <c r="M4" s="161" t="b">
        <f t="shared" ca="1" si="0"/>
        <v>0</v>
      </c>
      <c r="N4" s="42" t="s">
        <v>40</v>
      </c>
      <c r="O4" s="367"/>
      <c r="P4" s="444"/>
      <c r="Q4" s="446"/>
      <c r="R4" s="447"/>
    </row>
    <row r="5" spans="1:18" ht="15.75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6" t="str">
        <f ca="1">F5</f>
        <v xml:space="preserve"> </v>
      </c>
      <c r="P5" s="19"/>
      <c r="Q5" s="340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0</v>
      </c>
      <c r="L6" s="167"/>
      <c r="M6" s="341" t="str">
        <f t="shared" ca="1" si="0"/>
        <v xml:space="preserve"> </v>
      </c>
      <c r="N6" s="342" t="s">
        <v>40</v>
      </c>
      <c r="O6" s="369"/>
      <c r="P6" s="20"/>
      <c r="Q6" s="340" t="s">
        <v>110</v>
      </c>
      <c r="R6" s="32">
        <f ca="1">I6</f>
        <v>0</v>
      </c>
    </row>
    <row r="7" spans="1:18" ht="15" customHeight="1">
      <c r="C7" s="168" t="s">
        <v>108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49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9" t="str">
        <f ca="1">I7</f>
        <v>P2-21</v>
      </c>
    </row>
    <row r="8" spans="1:18" ht="15.75" customHeight="1">
      <c r="C8" s="164" t="s">
        <v>111</v>
      </c>
      <c r="D8" s="343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50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50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0"/>
    </row>
    <row r="10" spans="1:18" ht="15.75" customHeight="1">
      <c r="C10" s="164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51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1"/>
    </row>
    <row r="11" spans="1:18" ht="23.25">
      <c r="C11" s="345" cm="1">
        <f t="array" aca="1" ref="C11" ca="1">INDIRECT("'Worksheet 2'!$J"&amp;$B1)</f>
        <v>0</v>
      </c>
      <c r="D11" s="448" t="b" cm="1">
        <f t="array" aca="1" ref="D11" ca="1">IF(INDIRECT("'Worksheet 2'!$D"&amp;$B1)=1, "Left of Pair", IF(INDIRECT("'Worksheet 2'!$E"&amp;$B1)=1, "Panel"))</f>
        <v>0</v>
      </c>
      <c r="E11" s="448"/>
      <c r="F11" s="448"/>
      <c r="G11" s="371"/>
      <c r="H11" s="371" t="str" cm="1">
        <f t="array" aca="1" ref="H11" ca="1">IF(INDIRECT("'Worksheet 2'!$F"&amp;$B1)="st","SOR T&amp;B"," ")</f>
        <v xml:space="preserve"> </v>
      </c>
      <c r="I11" s="372"/>
      <c r="L11" s="41">
        <f ca="1">$C11</f>
        <v>0</v>
      </c>
      <c r="M11" s="448" t="b" cm="1">
        <f t="array" aca="1" ref="M11" ca="1">IF(INDIRECT("'Worksheet 2'!$D"&amp;$B1)=1, "Right of Pair", IF(INDIRECT("'Worksheet 2'!$E"&amp;$B1)=1, "Do Not Use"))</f>
        <v>0</v>
      </c>
      <c r="N11" s="448"/>
      <c r="O11" s="448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Westchester 1,2-Westchester IL-Rel Soc-WO#J5027551-00205</v>
      </c>
      <c r="E15" s="22"/>
      <c r="F15" s="23"/>
      <c r="G15" s="22"/>
      <c r="H15" s="24"/>
      <c r="I15" s="25">
        <f>+'Worksheet 2'!$AR$1</f>
        <v>0</v>
      </c>
      <c r="J15" s="26"/>
      <c r="L15" s="164" t="s">
        <v>107</v>
      </c>
      <c r="M15" s="21" t="str">
        <f>+'Worksheet 2'!$W$4</f>
        <v>Westchester 1,2-Westchester IL-Rel Soc-WO#J5027551-00205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6">
        <f ca="1">H16+15</f>
        <v>15</v>
      </c>
      <c r="G17" s="442" cm="1">
        <f t="array" aca="1" ref="G17" ca="1">INDIRECT("'Worksheet 2'!$Y"&amp;$B15)</f>
        <v>0</v>
      </c>
      <c r="H17" s="442"/>
      <c r="I17" s="443"/>
      <c r="L17" s="164" t="s">
        <v>115</v>
      </c>
      <c r="M17" t="b">
        <f t="shared" ca="1" si="1"/>
        <v>0</v>
      </c>
      <c r="N17" s="19" t="s">
        <v>116</v>
      </c>
      <c r="O17" s="366">
        <f ca="1">F17</f>
        <v>15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42"/>
      <c r="H18" s="442"/>
      <c r="I18" s="443"/>
      <c r="L18" s="166"/>
      <c r="M18" s="161" t="b">
        <f t="shared" ca="1" si="1"/>
        <v>0</v>
      </c>
      <c r="N18" s="42" t="s">
        <v>40</v>
      </c>
      <c r="O18" s="367"/>
      <c r="P18" s="444"/>
      <c r="Q18" s="446"/>
      <c r="R18" s="447"/>
    </row>
    <row r="19" spans="1:18" ht="15.75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0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110</v>
      </c>
      <c r="R20" s="32">
        <f ca="1">I20</f>
        <v>0</v>
      </c>
    </row>
    <row r="21" spans="1:18" ht="12.75" customHeight="1">
      <c r="C21" s="168" t="s">
        <v>108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49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P2-22</v>
      </c>
    </row>
    <row r="22" spans="1:18" ht="15.75" customHeight="1">
      <c r="C22" s="164" t="s">
        <v>111</v>
      </c>
      <c r="D22" s="343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50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50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0"/>
    </row>
    <row r="24" spans="1:18" ht="15.75" customHeight="1">
      <c r="C24" s="164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51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1"/>
    </row>
    <row r="25" spans="1:18" ht="23.25">
      <c r="C25" s="345" cm="1">
        <f t="array" aca="1" ref="C25" ca="1">INDIRECT("'Worksheet 2'!$J"&amp;$B15)</f>
        <v>0</v>
      </c>
      <c r="D25" s="448" t="b" cm="1">
        <f t="array" aca="1" ref="D25" ca="1">IF(INDIRECT("'Worksheet 2'!$D"&amp;$B15)=1, "Left of Pair", IF(INDIRECT("'Worksheet 2'!$E"&amp;$B15)=1, "Panel"))</f>
        <v>0</v>
      </c>
      <c r="E25" s="448"/>
      <c r="F25" s="448"/>
      <c r="G25" s="371"/>
      <c r="H25" s="371" t="str" cm="1">
        <f t="array" aca="1" ref="H25" ca="1">IF(INDIRECT("'Worksheet 2'!$F"&amp;$B15)="st","SOR T&amp;B"," ")</f>
        <v xml:space="preserve"> </v>
      </c>
      <c r="I25" s="372"/>
      <c r="L25" s="41">
        <f ca="1">$C25</f>
        <v>0</v>
      </c>
      <c r="M25" s="448" t="b" cm="1">
        <f t="array" aca="1" ref="M25" ca="1">IF(INDIRECT("'Worksheet 2'!$D"&amp;$B15)=1, "Right of Pair", IF(INDIRECT("'Worksheet 2'!$E"&amp;$B15)=1, "Do Not Use"))</f>
        <v>0</v>
      </c>
      <c r="N25" s="448"/>
      <c r="O25" s="448"/>
      <c r="P25" s="371"/>
      <c r="Q25" s="371"/>
      <c r="R25" s="372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+'Worksheet 2'!$W$4</f>
        <v>Westchester 1,2-Westchester IL-Rel Soc-WO#J5027551-00205</v>
      </c>
      <c r="E29" s="22"/>
      <c r="F29" s="23"/>
      <c r="G29" s="22"/>
      <c r="H29" s="24"/>
      <c r="I29" s="25">
        <f>+'Worksheet 2'!$AR$1</f>
        <v>0</v>
      </c>
      <c r="J29" s="26"/>
      <c r="L29" s="164" t="s">
        <v>107</v>
      </c>
      <c r="M29" s="21" t="str">
        <f>+'Worksheet 2'!$W$4</f>
        <v>Westchester 1,2-Westchester IL-Rel Soc-WO#J5027551-00205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6">
        <f ca="1">H30+15</f>
        <v>15</v>
      </c>
      <c r="G31" s="442" cm="1">
        <f t="array" aca="1" ref="G31" ca="1">INDIRECT("'Worksheet 2'!$Y"&amp;$B29)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7"/>
      <c r="P32" s="444"/>
      <c r="Q32" s="446"/>
      <c r="R32" s="447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0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0</v>
      </c>
    </row>
    <row r="35" spans="1:18" ht="12.75" customHeight="1">
      <c r="C35" s="168" t="s">
        <v>108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49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P2-23</v>
      </c>
    </row>
    <row r="36" spans="1:18" ht="15.75" customHeight="1">
      <c r="C36" s="164" t="s">
        <v>111</v>
      </c>
      <c r="D36" s="343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0"/>
    </row>
    <row r="38" spans="1:18" ht="15.75" customHeight="1">
      <c r="C38" s="164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1"/>
    </row>
    <row r="39" spans="1:18" ht="20.25" customHeight="1">
      <c r="C39" s="345" cm="1">
        <f t="array" aca="1" ref="C39" ca="1">INDIRECT("'Worksheet 2'!$J"&amp;$B29)</f>
        <v>0</v>
      </c>
      <c r="D39" s="448" t="b" cm="1">
        <f t="array" aca="1" ref="D39" ca="1">IF(INDIRECT("'Worksheet 2'!$D"&amp;$B29)=1, "Left of Pair", IF(INDIRECT("'Worksheet 2'!$E"&amp;$B29)=1, "Panel"))</f>
        <v>0</v>
      </c>
      <c r="E39" s="448"/>
      <c r="F39" s="448"/>
      <c r="G39" s="371"/>
      <c r="H39" s="371" t="str" cm="1">
        <f t="array" aca="1" ref="H39" ca="1">IF(INDIRECT("'Worksheet 2'!$F"&amp;$B29)="st","SOR T&amp;B"," ")</f>
        <v xml:space="preserve"> </v>
      </c>
      <c r="I39" s="372"/>
      <c r="L39" s="41">
        <f ca="1">$C39</f>
        <v>0</v>
      </c>
      <c r="M39" s="448" t="b" cm="1">
        <f t="array" aca="1" ref="M39" ca="1">IF(INDIRECT("'Worksheet 2'!$D"&amp;$B29)=1, "Right of Pair", IF(INDIRECT("'Worksheet 2'!$E"&amp;$B29)=1, "Do Not Use"))</f>
        <v>0</v>
      </c>
      <c r="N39" s="448"/>
      <c r="O39" s="448"/>
      <c r="P39" s="371"/>
      <c r="Q39" s="371"/>
      <c r="R39" s="372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+'Worksheet 2'!$W$4</f>
        <v>Westchester 1,2-Westchester IL-Rel Soc-WO#J5027551-00205</v>
      </c>
      <c r="E43" s="22"/>
      <c r="F43" s="23"/>
      <c r="G43" s="22"/>
      <c r="H43" s="24"/>
      <c r="I43" s="25">
        <f>+'Worksheet 2'!$AR$1</f>
        <v>0</v>
      </c>
      <c r="J43" s="26"/>
      <c r="L43" s="164" t="s">
        <v>107</v>
      </c>
      <c r="M43" s="21" t="str">
        <f>+'Worksheet 2'!$W$4</f>
        <v>Westchester 1,2-Westchester IL-Rel Soc-WO#J5027551-00205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6">
        <f ca="1">H44+15</f>
        <v>15</v>
      </c>
      <c r="G45" s="442" cm="1">
        <f t="array" aca="1" ref="G45" ca="1">INDIRECT("'Worksheet 2'!$Y"&amp;$B43)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7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0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0</v>
      </c>
    </row>
    <row r="49" spans="1:18" ht="12.75" customHeight="1">
      <c r="C49" s="168" t="s">
        <v>108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49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P2-24</v>
      </c>
    </row>
    <row r="50" spans="1:18" ht="15.75" customHeight="1">
      <c r="C50" s="164" t="s">
        <v>111</v>
      </c>
      <c r="D50" s="343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0"/>
    </row>
    <row r="52" spans="1:18" ht="15.75" customHeight="1">
      <c r="C52" s="164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1"/>
    </row>
    <row r="53" spans="1:18" ht="23.25">
      <c r="C53" s="345" cm="1">
        <f t="array" aca="1" ref="C53" ca="1">INDIRECT("'Worksheet 2'!$J"&amp;$B43)</f>
        <v>0</v>
      </c>
      <c r="D53" s="448" t="b" cm="1">
        <f t="array" aca="1" ref="D53" ca="1">IF(INDIRECT("'Worksheet 2'!$D"&amp;$B43)=1, "Left of Pair", IF(INDIRECT("'Worksheet 2'!$E"&amp;$B43)=1, "Panel"))</f>
        <v>0</v>
      </c>
      <c r="E53" s="448"/>
      <c r="F53" s="448"/>
      <c r="G53" s="371"/>
      <c r="H53" s="371" t="str" cm="1">
        <f t="array" aca="1" ref="H53" ca="1">IF(INDIRECT("'Worksheet 2'!$F"&amp;$B43)="st","SOR T&amp;B"," ")</f>
        <v xml:space="preserve"> </v>
      </c>
      <c r="I53" s="372"/>
      <c r="L53" s="41">
        <f ca="1">$C53</f>
        <v>0</v>
      </c>
      <c r="M53" s="448" t="b" cm="1">
        <f t="array" aca="1" ref="M53" ca="1">IF(INDIRECT("'Worksheet 2'!$D"&amp;$B43)=1, "Right of Pair", IF(INDIRECT("'Worksheet 2'!$E"&amp;$B43)=1, "Do Not Use"))</f>
        <v>0</v>
      </c>
      <c r="N53" s="448"/>
      <c r="O53" s="448"/>
      <c r="P53" s="371"/>
      <c r="Q53" s="371"/>
      <c r="R53" s="372"/>
    </row>
    <row r="55" spans="1:18" ht="19.5">
      <c r="A55" t="s">
        <v>27</v>
      </c>
      <c r="B55">
        <v>15</v>
      </c>
      <c r="C55" s="164" t="s">
        <v>107</v>
      </c>
      <c r="D55" s="21" t="str">
        <f>+'Worksheet 2'!$W$4</f>
        <v>Westchester 1,2-Westchester IL-Rel Soc-WO#J5027551-00205</v>
      </c>
      <c r="E55" s="22"/>
      <c r="F55" s="23"/>
      <c r="G55" s="22"/>
      <c r="H55" s="24"/>
      <c r="I55" s="25">
        <f>+'Worksheet 2'!$AR$1</f>
        <v>0</v>
      </c>
      <c r="J55" s="26"/>
      <c r="L55" s="164" t="s">
        <v>107</v>
      </c>
      <c r="M55" s="21" t="str">
        <f>+'Worksheet 2'!$W$4</f>
        <v>Westchester 1,2-Westchester IL-Rel Soc-WO#J5027551-00205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6">
        <f ca="1">H56+15</f>
        <v>15</v>
      </c>
      <c r="G57" s="442" cm="1">
        <f t="array" aca="1" ref="G57" ca="1">INDIRECT("'Worksheet 2'!$Y"&amp;$B55)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7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0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0</v>
      </c>
    </row>
    <row r="61" spans="1:18" ht="12.75" customHeight="1">
      <c r="C61" s="168" t="s">
        <v>108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49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P2-25</v>
      </c>
    </row>
    <row r="62" spans="1:18" ht="15.75" customHeight="1">
      <c r="C62" s="164" t="s">
        <v>111</v>
      </c>
      <c r="D62" s="343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0"/>
    </row>
    <row r="64" spans="1:18" ht="15.75" customHeight="1">
      <c r="C64" s="164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1"/>
    </row>
    <row r="65" spans="1:18" ht="23.25">
      <c r="C65" s="345" cm="1">
        <f t="array" aca="1" ref="C65" ca="1">INDIRECT("'Worksheet 2'!$J"&amp;$B55)</f>
        <v>0</v>
      </c>
      <c r="D65" s="448" t="b" cm="1">
        <f t="array" aca="1" ref="D65" ca="1">IF(INDIRECT("'Worksheet 2'!$D"&amp;$B55)=1, "Left of Pair", IF(INDIRECT("'Worksheet 2'!$E"&amp;$B55)=1, "Panel"))</f>
        <v>0</v>
      </c>
      <c r="E65" s="448"/>
      <c r="F65" s="448"/>
      <c r="G65" s="371"/>
      <c r="H65" s="371" t="str" cm="1">
        <f t="array" aca="1" ref="H65" ca="1">IF(INDIRECT("'Worksheet 2'!$F"&amp;$B55)="st","SOR T&amp;B"," ")</f>
        <v xml:space="preserve"> </v>
      </c>
      <c r="I65" s="372"/>
      <c r="L65" s="41">
        <f ca="1">$C65</f>
        <v>0</v>
      </c>
      <c r="M65" s="448" t="b" cm="1">
        <f t="array" aca="1" ref="M65" ca="1">IF(INDIRECT("'Worksheet 2'!$D"&amp;$B55)=1, "Right of Pair", IF(INDIRECT("'Worksheet 2'!$E"&amp;$B55)=1, "Do Not Use"))</f>
        <v>0</v>
      </c>
      <c r="N65" s="448"/>
      <c r="O65" s="448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+'Worksheet 2'!$W$4</f>
        <v>Westchester 1,2-Westchester IL-Rel Soc-WO#J5027551-00205</v>
      </c>
      <c r="E69" s="22"/>
      <c r="F69" s="23"/>
      <c r="G69" s="22"/>
      <c r="H69" s="24"/>
      <c r="I69" s="25">
        <f>+'Worksheet 2'!$AR$1</f>
        <v>0</v>
      </c>
      <c r="J69" s="26"/>
      <c r="L69" s="164" t="s">
        <v>107</v>
      </c>
      <c r="M69" s="21" t="str">
        <f>+'Worksheet 2'!$W$4</f>
        <v>Westchester 1,2-Westchester IL-Rel Soc-WO#J5027551-00205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6">
        <f ca="1">H70+15</f>
        <v>15</v>
      </c>
      <c r="G71" s="442" cm="1">
        <f t="array" aca="1" ref="G71" ca="1">INDIRECT("'Worksheet 2'!$Y"&amp;$B69)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7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0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0</v>
      </c>
    </row>
    <row r="75" spans="1:18" ht="12.75" customHeight="1">
      <c r="C75" s="168" t="s">
        <v>108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49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P2-26</v>
      </c>
    </row>
    <row r="76" spans="1:18" ht="15.75" customHeight="1">
      <c r="C76" s="164" t="s">
        <v>111</v>
      </c>
      <c r="D76" s="343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0"/>
    </row>
    <row r="78" spans="1:18" ht="15.75" customHeight="1">
      <c r="C78" s="164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1"/>
    </row>
    <row r="79" spans="1:18" ht="23.25">
      <c r="C79" s="345" cm="1">
        <f t="array" aca="1" ref="C79" ca="1">INDIRECT("'Worksheet 2'!$J"&amp;$B69)</f>
        <v>0</v>
      </c>
      <c r="D79" s="448" t="b" cm="1">
        <f t="array" aca="1" ref="D79" ca="1">IF(INDIRECT("'Worksheet 2'!$D"&amp;$B69)=1, "Left of Pair", IF(INDIRECT("'Worksheet 2'!$E"&amp;$B69)=1, "Panel"))</f>
        <v>0</v>
      </c>
      <c r="E79" s="448"/>
      <c r="F79" s="448"/>
      <c r="G79" s="371"/>
      <c r="H79" s="371" t="str" cm="1">
        <f t="array" aca="1" ref="H79" ca="1">IF(INDIRECT("'Worksheet 2'!$F"&amp;$B69)="st","SOR T&amp;B"," ")</f>
        <v xml:space="preserve"> </v>
      </c>
      <c r="I79" s="372"/>
      <c r="L79" s="41">
        <f ca="1">$C79</f>
        <v>0</v>
      </c>
      <c r="M79" s="448" t="b" cm="1">
        <f t="array" aca="1" ref="M79" ca="1">IF(INDIRECT("'Worksheet 2'!$D"&amp;$B69)=1, "Right of Pair", IF(INDIRECT("'Worksheet 2'!$E"&amp;$B69)=1, "Do Not Use"))</f>
        <v>0</v>
      </c>
      <c r="N79" s="448"/>
      <c r="O79" s="448"/>
      <c r="P79" s="371"/>
      <c r="Q79" s="371"/>
      <c r="R79" s="372"/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+'Worksheet 2'!$W$4</f>
        <v>Westchester 1,2-Westchester IL-Rel Soc-WO#J5027551-00205</v>
      </c>
      <c r="E83" s="22"/>
      <c r="F83" s="23"/>
      <c r="G83" s="22"/>
      <c r="H83" s="24"/>
      <c r="I83" s="25">
        <f>+'Worksheet 2'!$AR$1</f>
        <v>0</v>
      </c>
      <c r="J83" s="26"/>
      <c r="L83" s="164" t="s">
        <v>107</v>
      </c>
      <c r="M83" s="21" t="str">
        <f>+'Worksheet 2'!$W$4</f>
        <v>Westchester 1,2-Westchester IL-Rel Soc-WO#J5027551-00205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6">
        <f ca="1">H84+15</f>
        <v>15</v>
      </c>
      <c r="G85" s="442" cm="1">
        <f t="array" aca="1" ref="G85" ca="1">INDIRECT("'Worksheet 2'!$Y"&amp;$B83)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7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0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0</v>
      </c>
    </row>
    <row r="89" spans="1:18" ht="12.75" customHeight="1">
      <c r="C89" s="168" t="s">
        <v>108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49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P2-27</v>
      </c>
    </row>
    <row r="90" spans="1:18" ht="15.75" customHeight="1">
      <c r="C90" s="164" t="s">
        <v>111</v>
      </c>
      <c r="D90" s="343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0"/>
    </row>
    <row r="92" spans="1:18" ht="15.75" customHeight="1">
      <c r="C92" s="164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1"/>
    </row>
    <row r="93" spans="1:18" ht="23.25">
      <c r="C93" s="345" cm="1">
        <f t="array" aca="1" ref="C93" ca="1">INDIRECT("'Worksheet 2'!$J"&amp;$B83)</f>
        <v>0</v>
      </c>
      <c r="D93" s="448" t="b" cm="1">
        <f t="array" aca="1" ref="D93" ca="1">IF(INDIRECT("'Worksheet 2'!$D"&amp;$B83)=1, "Left of Pair", IF(INDIRECT("'Worksheet 2'!$E"&amp;$B83)=1, "Panel"))</f>
        <v>0</v>
      </c>
      <c r="E93" s="448"/>
      <c r="F93" s="448"/>
      <c r="G93" s="371"/>
      <c r="H93" s="371" t="str" cm="1">
        <f t="array" aca="1" ref="H93" ca="1">IF(INDIRECT("'Worksheet 2'!$F"&amp;$B83)="st","SOR T&amp;B"," ")</f>
        <v xml:space="preserve"> </v>
      </c>
      <c r="I93" s="372"/>
      <c r="L93" s="41">
        <f ca="1">$C93</f>
        <v>0</v>
      </c>
      <c r="M93" s="448" t="b" cm="1">
        <f t="array" aca="1" ref="M93" ca="1">IF(INDIRECT("'Worksheet 2'!$D"&amp;$B83)=1, "Right of Pair", IF(INDIRECT("'Worksheet 2'!$E"&amp;$B83)=1, "Do Not Use"))</f>
        <v>0</v>
      </c>
      <c r="N93" s="448"/>
      <c r="O93" s="448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+'Worksheet 2'!$W$4</f>
        <v>Westchester 1,2-Westchester IL-Rel Soc-WO#J5027551-00205</v>
      </c>
      <c r="E97" s="22"/>
      <c r="F97" s="23"/>
      <c r="G97" s="22"/>
      <c r="H97" s="24"/>
      <c r="I97" s="25">
        <f>+'Worksheet 2'!$AR$1</f>
        <v>0</v>
      </c>
      <c r="J97" s="26"/>
      <c r="L97" s="164" t="s">
        <v>107</v>
      </c>
      <c r="M97" s="21" t="str">
        <f>+'Worksheet 2'!$W$4</f>
        <v>Westchester 1,2-Westchester IL-Rel Soc-WO#J5027551-00205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6">
        <f ca="1">H98+15</f>
        <v>15</v>
      </c>
      <c r="G99" s="442" cm="1">
        <f t="array" aca="1" ref="G99" ca="1">INDIRECT("'Worksheet 2'!$Y"&amp;$B97)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7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0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0</v>
      </c>
    </row>
    <row r="103" spans="1:18" ht="12.75" customHeight="1">
      <c r="C103" s="168" t="s">
        <v>108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49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P2-28</v>
      </c>
    </row>
    <row r="104" spans="1:18" ht="15.75" customHeight="1">
      <c r="C104" s="164" t="s">
        <v>111</v>
      </c>
      <c r="D104" s="343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0"/>
    </row>
    <row r="106" spans="1:18" ht="15.75" customHeight="1">
      <c r="C106" s="164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1"/>
    </row>
    <row r="107" spans="1:18" ht="23.25">
      <c r="C107" s="345" cm="1">
        <f t="array" aca="1" ref="C107" ca="1">INDIRECT("'Worksheet 2'!$J"&amp;$B97)</f>
        <v>0</v>
      </c>
      <c r="D107" s="448" t="b" cm="1">
        <f t="array" aca="1" ref="D107" ca="1">IF(INDIRECT("'Worksheet 2'!$D"&amp;$B97)=1, "Left of Pair", IF(INDIRECT("'Worksheet 2'!$E"&amp;$B97)=1, "Panel"))</f>
        <v>0</v>
      </c>
      <c r="E107" s="448"/>
      <c r="F107" s="448"/>
      <c r="G107" s="371"/>
      <c r="H107" s="371" t="str" cm="1">
        <f t="array" aca="1" ref="H107" ca="1">IF(INDIRECT("'Worksheet 2'!$F"&amp;$B97)="st","SOR T&amp;B"," ")</f>
        <v xml:space="preserve"> </v>
      </c>
      <c r="I107" s="372"/>
      <c r="L107" s="41">
        <f ca="1">$C107</f>
        <v>0</v>
      </c>
      <c r="M107" s="448" t="b" cm="1">
        <f t="array" aca="1" ref="M107" ca="1">IF(INDIRECT("'Worksheet 2'!$D"&amp;$B97)=1, "Right of Pair", IF(INDIRECT("'Worksheet 2'!$E"&amp;$B97)=1, "Do Not Use"))</f>
        <v>0</v>
      </c>
      <c r="N107" s="448"/>
      <c r="O107" s="448"/>
      <c r="P107" s="371"/>
      <c r="Q107" s="371"/>
      <c r="R107" s="372"/>
    </row>
    <row r="109" spans="1:18" ht="19.5">
      <c r="A109" t="s">
        <v>31</v>
      </c>
      <c r="B109">
        <v>19</v>
      </c>
      <c r="C109" s="164" t="s">
        <v>107</v>
      </c>
      <c r="D109" s="21" t="str">
        <f>+'Worksheet 2'!$W$4</f>
        <v>Westchester 1,2-Westchester IL-Rel Soc-WO#J5027551-00205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107</v>
      </c>
      <c r="M109" s="21" t="str">
        <f>+'Worksheet 2'!$W$4</f>
        <v>Westchester 1,2-Westchester IL-Rel Soc-WO#J5027551-00205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6">
        <f ca="1">H110+15</f>
        <v>15</v>
      </c>
      <c r="G111" s="442" cm="1">
        <f t="array" aca="1" ref="G111" ca="1">INDIRECT("'Worksheet 2'!$Y"&amp;$B109)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7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0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0</v>
      </c>
    </row>
    <row r="115" spans="1:18" ht="12.75" customHeight="1">
      <c r="C115" s="168" t="s">
        <v>108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49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P2-29</v>
      </c>
    </row>
    <row r="116" spans="1:18" ht="15.75" customHeight="1">
      <c r="C116" s="164" t="s">
        <v>111</v>
      </c>
      <c r="D116" s="343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0"/>
    </row>
    <row r="118" spans="1:18" ht="15.75" customHeight="1">
      <c r="C118" s="164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1"/>
    </row>
    <row r="119" spans="1:18" ht="23.25">
      <c r="C119" s="345" cm="1">
        <f t="array" aca="1" ref="C119" ca="1">INDIRECT("'Worksheet 2'!$J"&amp;$B109)</f>
        <v>0</v>
      </c>
      <c r="D119" s="448" t="b" cm="1">
        <f t="array" aca="1" ref="D119" ca="1">IF(INDIRECT("'Worksheet 2'!$D"&amp;$B109)=1, "Left of Pair", IF(INDIRECT("'Worksheet 2'!$E"&amp;$B109)=1, "Panel"))</f>
        <v>0</v>
      </c>
      <c r="E119" s="448"/>
      <c r="F119" s="448"/>
      <c r="G119" s="371"/>
      <c r="H119" s="371" t="str" cm="1">
        <f t="array" aca="1" ref="H119" ca="1">IF(INDIRECT("'Worksheet 2'!$F"&amp;$B109)="st","SOR T&amp;B"," ")</f>
        <v xml:space="preserve"> </v>
      </c>
      <c r="I119" s="372"/>
      <c r="L119" s="41">
        <f ca="1">$C119</f>
        <v>0</v>
      </c>
      <c r="M119" s="448" t="b" cm="1">
        <f t="array" aca="1" ref="M119" ca="1">IF(INDIRECT("'Worksheet 2'!$D"&amp;$B109)=1, "Right of Pair", IF(INDIRECT("'Worksheet 2'!$E"&amp;$B109)=1, "Do Not Use"))</f>
        <v>0</v>
      </c>
      <c r="N119" s="448"/>
      <c r="O119" s="448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+'Worksheet 2'!$W$4</f>
        <v>Westchester 1,2-Westchester IL-Rel Soc-WO#J5027551-00205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107</v>
      </c>
      <c r="M123" s="21" t="str">
        <f>+'Worksheet 2'!$W$4</f>
        <v>Westchester 1,2-Westchester IL-Rel Soc-WO#J5027551-00205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6">
        <f ca="1">H124+15</f>
        <v>15</v>
      </c>
      <c r="G125" s="442" cm="1">
        <f t="array" aca="1" ref="G125" ca="1">INDIRECT("'Worksheet 2'!$Y"&amp;$B123)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7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0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0</v>
      </c>
    </row>
    <row r="129" spans="1:18" ht="12.75" customHeight="1">
      <c r="C129" s="168" t="s">
        <v>108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49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P2-30</v>
      </c>
    </row>
    <row r="130" spans="1:18" ht="15.75" customHeight="1">
      <c r="C130" s="164" t="s">
        <v>111</v>
      </c>
      <c r="D130" s="343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0"/>
    </row>
    <row r="132" spans="1:18" ht="15.75" customHeight="1">
      <c r="C132" s="164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1"/>
    </row>
    <row r="133" spans="1:18" ht="23.25">
      <c r="C133" s="345" cm="1">
        <f t="array" aca="1" ref="C133" ca="1">INDIRECT("'Worksheet 2'!$J"&amp;$B123)</f>
        <v>0</v>
      </c>
      <c r="D133" s="448" t="b" cm="1">
        <f t="array" aca="1" ref="D133" ca="1">IF(INDIRECT("'Worksheet 2'!$D"&amp;$B123)=1, "Left of Pair", IF(INDIRECT("'Worksheet 2'!$E"&amp;$B123)=1, "Panel"))</f>
        <v>0</v>
      </c>
      <c r="E133" s="448"/>
      <c r="F133" s="448"/>
      <c r="G133" s="371"/>
      <c r="H133" s="371" t="str" cm="1">
        <f t="array" aca="1" ref="H133" ca="1">IF(INDIRECT("'Worksheet 2'!$F"&amp;$B123)="st","SOR T&amp;B"," ")</f>
        <v xml:space="preserve"> </v>
      </c>
      <c r="I133" s="372"/>
      <c r="L133" s="41">
        <f ca="1">$C133</f>
        <v>0</v>
      </c>
      <c r="M133" s="448" t="b" cm="1">
        <f t="array" aca="1" ref="M133" ca="1">IF(INDIRECT("'Worksheet 2'!$D"&amp;$B123)=1, "Right of Pair", IF(INDIRECT("'Worksheet 2'!$E"&amp;$B123)=1, "Do Not Use"))</f>
        <v>0</v>
      </c>
      <c r="N133" s="448"/>
      <c r="O133" s="448"/>
      <c r="P133" s="371"/>
      <c r="Q133" s="371"/>
      <c r="R133" s="372"/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+'Worksheet 2'!$W$4</f>
        <v>Westchester 1,2-Westchester IL-Rel Soc-WO#J5027551-00205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107</v>
      </c>
      <c r="M137" s="21" t="str">
        <f>+'Worksheet 2'!$W$4</f>
        <v>Westchester 1,2-Westchester IL-Rel Soc-WO#J5027551-00205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6">
        <f ca="1">H138+15</f>
        <v>15</v>
      </c>
      <c r="G139" s="442" cm="1">
        <f t="array" aca="1" ref="G139" ca="1">INDIRECT("'Worksheet 2'!$Y"&amp;$B137)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7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0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0</v>
      </c>
    </row>
    <row r="143" spans="1:18" ht="12.75" customHeight="1">
      <c r="C143" s="168" t="s">
        <v>108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49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P2-31</v>
      </c>
    </row>
    <row r="144" spans="1:18" ht="15.75" customHeight="1">
      <c r="C144" s="164" t="s">
        <v>111</v>
      </c>
      <c r="D144" s="343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0"/>
    </row>
    <row r="146" spans="1:18" ht="15.75" customHeight="1">
      <c r="C146" s="164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1"/>
    </row>
    <row r="147" spans="1:18" ht="23.25">
      <c r="C147" s="345" cm="1">
        <f t="array" aca="1" ref="C147" ca="1">INDIRECT("'Worksheet 2'!$J"&amp;$B137)</f>
        <v>0</v>
      </c>
      <c r="D147" s="448" t="b" cm="1">
        <f t="array" aca="1" ref="D147" ca="1">IF(INDIRECT("'Worksheet 2'!$D"&amp;$B137)=1, "Left of Pair", IF(INDIRECT("'Worksheet 2'!$E"&amp;$B137)=1, "Panel"))</f>
        <v>0</v>
      </c>
      <c r="E147" s="448"/>
      <c r="F147" s="448"/>
      <c r="G147" s="371"/>
      <c r="H147" s="371" t="str" cm="1">
        <f t="array" aca="1" ref="H147" ca="1">IF(INDIRECT("'Worksheet 2'!$F"&amp;$B137)="st","SOR T&amp;B"," ")</f>
        <v xml:space="preserve"> </v>
      </c>
      <c r="I147" s="372"/>
      <c r="L147" s="41">
        <f ca="1">$C147</f>
        <v>0</v>
      </c>
      <c r="M147" s="448" t="b" cm="1">
        <f t="array" aca="1" ref="M147" ca="1">IF(INDIRECT("'Worksheet 2'!$D"&amp;$B137)=1, "Right of Pair", IF(INDIRECT("'Worksheet 2'!$E"&amp;$B137)=1, "Do Not Use"))</f>
        <v>0</v>
      </c>
      <c r="N147" s="448"/>
      <c r="O147" s="448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+'Worksheet 2'!$W$4</f>
        <v>Westchester 1,2-Westchester IL-Rel Soc-WO#J5027551-00205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107</v>
      </c>
      <c r="M151" s="21" t="str">
        <f>+'Worksheet 2'!$W$4</f>
        <v>Westchester 1,2-Westchester IL-Rel Soc-WO#J5027551-00205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6">
        <f ca="1">H152+15</f>
        <v>15</v>
      </c>
      <c r="G153" s="442" cm="1">
        <f t="array" aca="1" ref="G153" ca="1">INDIRECT("'Worksheet 2'!$Y"&amp;$B151)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7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0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0</v>
      </c>
    </row>
    <row r="157" spans="1:18" ht="12.75" customHeight="1">
      <c r="C157" s="168" t="s">
        <v>108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49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P2-32</v>
      </c>
    </row>
    <row r="158" spans="1:18" ht="15.75" customHeight="1">
      <c r="C158" s="164" t="s">
        <v>111</v>
      </c>
      <c r="D158" s="343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0"/>
    </row>
    <row r="160" spans="1:18" ht="15.75" customHeight="1">
      <c r="C160" s="164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1"/>
    </row>
    <row r="161" spans="1:18" ht="23.25">
      <c r="C161" s="345" cm="1">
        <f t="array" aca="1" ref="C161" ca="1">INDIRECT("'Worksheet 2'!$J"&amp;$B151)</f>
        <v>0</v>
      </c>
      <c r="D161" s="448" t="b" cm="1">
        <f t="array" aca="1" ref="D161" ca="1">IF(INDIRECT("'Worksheet 2'!$D"&amp;$B151)=1, "Left of Pair", IF(INDIRECT("'Worksheet 2'!$E"&amp;$B151)=1, "Panel"))</f>
        <v>0</v>
      </c>
      <c r="E161" s="448"/>
      <c r="F161" s="448"/>
      <c r="G161" s="371"/>
      <c r="H161" s="371" t="str" cm="1">
        <f t="array" aca="1" ref="H161" ca="1">IF(INDIRECT("'Worksheet 2'!$F"&amp;$B151)="st","SOR T&amp;B"," ")</f>
        <v xml:space="preserve"> </v>
      </c>
      <c r="I161" s="372"/>
      <c r="L161" s="41">
        <f ca="1">$C161</f>
        <v>0</v>
      </c>
      <c r="M161" s="448" t="b" cm="1">
        <f t="array" aca="1" ref="M161" ca="1">IF(INDIRECT("'Worksheet 2'!$D"&amp;$B151)=1, "Right of Pair", IF(INDIRECT("'Worksheet 2'!$E"&amp;$B151)=1, "Do Not Use"))</f>
        <v>0</v>
      </c>
      <c r="N161" s="448"/>
      <c r="O161" s="448"/>
      <c r="P161" s="371"/>
      <c r="Q161" s="371"/>
      <c r="R161" s="372"/>
    </row>
    <row r="163" spans="1:18" ht="19.5">
      <c r="A163" t="s">
        <v>35</v>
      </c>
      <c r="B163">
        <v>23</v>
      </c>
      <c r="C163" s="164" t="s">
        <v>107</v>
      </c>
      <c r="D163" s="21" t="str">
        <f>+'Worksheet 2'!$W$4</f>
        <v>Westchester 1,2-Westchester IL-Rel Soc-WO#J5027551-00205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107</v>
      </c>
      <c r="M163" s="21" t="str">
        <f>+'Worksheet 2'!$W$4</f>
        <v>Westchester 1,2-Westchester IL-Rel Soc-WO#J5027551-00205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6">
        <f ca="1">H164+15</f>
        <v>15</v>
      </c>
      <c r="G165" s="442" cm="1">
        <f t="array" aca="1" ref="G165" ca="1">INDIRECT("'Worksheet 2'!$Y"&amp;$B163)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7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0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0</v>
      </c>
    </row>
    <row r="169" spans="1:18" ht="12.75" customHeight="1">
      <c r="C169" s="168" t="s">
        <v>108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49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P2-33</v>
      </c>
    </row>
    <row r="170" spans="1:18" ht="15.75" customHeight="1">
      <c r="C170" s="164" t="s">
        <v>111</v>
      </c>
      <c r="D170" s="343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0"/>
    </row>
    <row r="172" spans="1:18" ht="15.75" customHeight="1">
      <c r="C172" s="164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1"/>
    </row>
    <row r="173" spans="1:18" ht="23.25">
      <c r="C173" s="345" cm="1">
        <f t="array" aca="1" ref="C173" ca="1">INDIRECT("'Worksheet 2'!$J"&amp;$B163)</f>
        <v>0</v>
      </c>
      <c r="D173" s="448" t="b" cm="1">
        <f t="array" aca="1" ref="D173" ca="1">IF(INDIRECT("'Worksheet 2'!$D"&amp;$B163)=1, "Left of Pair", IF(INDIRECT("'Worksheet 2'!$E"&amp;$B163)=1, "Panel"))</f>
        <v>0</v>
      </c>
      <c r="E173" s="448"/>
      <c r="F173" s="448"/>
      <c r="G173" s="371"/>
      <c r="H173" s="371" t="str" cm="1">
        <f t="array" aca="1" ref="H173" ca="1">IF(INDIRECT("'Worksheet 2'!$F"&amp;$B163)="st","SOR T&amp;B"," ")</f>
        <v xml:space="preserve"> </v>
      </c>
      <c r="I173" s="372"/>
      <c r="L173" s="41">
        <f ca="1">$C173</f>
        <v>0</v>
      </c>
      <c r="M173" s="448" t="b" cm="1">
        <f t="array" aca="1" ref="M173" ca="1">IF(INDIRECT("'Worksheet 2'!$D"&amp;$B163)=1, "Right of Pair", IF(INDIRECT("'Worksheet 2'!$E"&amp;$B163)=1, "Do Not Use"))</f>
        <v>0</v>
      </c>
      <c r="N173" s="448"/>
      <c r="O173" s="448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+'Worksheet 2'!$W$4</f>
        <v>Westchester 1,2-Westchester IL-Rel Soc-WO#J5027551-00205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107</v>
      </c>
      <c r="M177" s="21" t="str">
        <f>+'Worksheet 2'!$W$4</f>
        <v>Westchester 1,2-Westchester IL-Rel Soc-WO#J5027551-00205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6">
        <f ca="1">H178+15</f>
        <v>15</v>
      </c>
      <c r="G179" s="442" cm="1">
        <f t="array" aca="1" ref="G179" ca="1">INDIRECT("'Worksheet 2'!$Y"&amp;$B177)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7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0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0</v>
      </c>
    </row>
    <row r="183" spans="1:18" ht="12.75" customHeight="1">
      <c r="C183" s="168" t="s">
        <v>108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49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P2-34</v>
      </c>
    </row>
    <row r="184" spans="1:18" ht="15.75" customHeight="1">
      <c r="C184" s="164" t="s">
        <v>111</v>
      </c>
      <c r="D184" s="343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0"/>
    </row>
    <row r="186" spans="1:18" ht="15.75" customHeight="1">
      <c r="C186" s="164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1"/>
    </row>
    <row r="187" spans="1:18" ht="23.25">
      <c r="C187" s="345" cm="1">
        <f t="array" aca="1" ref="C187" ca="1">INDIRECT("'Worksheet 2'!$J"&amp;$B177)</f>
        <v>0</v>
      </c>
      <c r="D187" s="448" t="b" cm="1">
        <f t="array" aca="1" ref="D187" ca="1">IF(INDIRECT("'Worksheet 2'!$D"&amp;$B177)=1, "Left of Pair", IF(INDIRECT("'Worksheet 2'!$E"&amp;$B177)=1, "Panel"))</f>
        <v>0</v>
      </c>
      <c r="E187" s="448"/>
      <c r="F187" s="448"/>
      <c r="G187" s="371"/>
      <c r="H187" s="371" t="str" cm="1">
        <f t="array" aca="1" ref="H187" ca="1">IF(INDIRECT("'Worksheet 2'!$F"&amp;$B177)="st","SOR T&amp;B"," ")</f>
        <v xml:space="preserve"> </v>
      </c>
      <c r="I187" s="372"/>
      <c r="L187" s="41">
        <f ca="1">$C187</f>
        <v>0</v>
      </c>
      <c r="M187" s="448" t="b" cm="1">
        <f t="array" aca="1" ref="M187" ca="1">IF(INDIRECT("'Worksheet 2'!$D"&amp;$B177)=1, "Right of Pair", IF(INDIRECT("'Worksheet 2'!$E"&amp;$B177)=1, "Do Not Use"))</f>
        <v>0</v>
      </c>
      <c r="N187" s="448"/>
      <c r="O187" s="448"/>
      <c r="P187" s="371"/>
      <c r="Q187" s="371"/>
      <c r="R187" s="372"/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+'Worksheet 2'!$W$4</f>
        <v>Westchester 1,2-Westchester IL-Rel Soc-WO#J5027551-00205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107</v>
      </c>
      <c r="M191" s="21" t="str">
        <f>+'Worksheet 2'!$W$4</f>
        <v>Westchester 1,2-Westchester IL-Rel Soc-WO#J5027551-00205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6">
        <f ca="1">H192+15</f>
        <v>15</v>
      </c>
      <c r="G193" s="442" cm="1">
        <f t="array" aca="1" ref="G193" ca="1">INDIRECT("'Worksheet 2'!$Y"&amp;$B191)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7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0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0</v>
      </c>
    </row>
    <row r="197" spans="1:18" ht="12.75" customHeight="1">
      <c r="C197" s="168" t="s">
        <v>108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49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P2-35</v>
      </c>
    </row>
    <row r="198" spans="1:18" ht="15.75" customHeight="1">
      <c r="C198" s="164" t="s">
        <v>111</v>
      </c>
      <c r="D198" s="343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0"/>
    </row>
    <row r="200" spans="1:18" ht="15.75" customHeight="1">
      <c r="C200" s="164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1"/>
    </row>
    <row r="201" spans="1:18" ht="23.25">
      <c r="C201" s="345" cm="1">
        <f t="array" aca="1" ref="C201" ca="1">INDIRECT("'Worksheet 2'!$J"&amp;$B191)</f>
        <v>0</v>
      </c>
      <c r="D201" s="448" t="b" cm="1">
        <f t="array" aca="1" ref="D201" ca="1">IF(INDIRECT("'Worksheet 2'!$D"&amp;$B191)=1, "Left of Pair", IF(INDIRECT("'Worksheet 2'!$E"&amp;$B191)=1, "Panel"))</f>
        <v>0</v>
      </c>
      <c r="E201" s="448"/>
      <c r="F201" s="448"/>
      <c r="G201" s="371"/>
      <c r="H201" s="371" t="str" cm="1">
        <f t="array" aca="1" ref="H201" ca="1">IF(INDIRECT("'Worksheet 2'!$F"&amp;$B191)="st","SOR T&amp;B"," ")</f>
        <v xml:space="preserve"> </v>
      </c>
      <c r="I201" s="372"/>
      <c r="L201" s="41">
        <f ca="1">$C201</f>
        <v>0</v>
      </c>
      <c r="M201" s="448" t="b" cm="1">
        <f t="array" aca="1" ref="M201" ca="1">IF(INDIRECT("'Worksheet 2'!$D"&amp;$B191)=1, "Right of Pair", IF(INDIRECT("'Worksheet 2'!$E"&amp;$B191)=1, "Do Not Use"))</f>
        <v>0</v>
      </c>
      <c r="N201" s="448"/>
      <c r="O201" s="448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+'Worksheet 2'!$W$4</f>
        <v>Westchester 1,2-Westchester IL-Rel Soc-WO#J5027551-00205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107</v>
      </c>
      <c r="M205" s="21" t="str">
        <f>+'Worksheet 2'!$W$4</f>
        <v>Westchester 1,2-Westchester IL-Rel Soc-WO#J5027551-00205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6">
        <f ca="1">H206+15</f>
        <v>15</v>
      </c>
      <c r="G207" s="442" cm="1">
        <f t="array" aca="1" ref="G207" ca="1">INDIRECT("'Worksheet 2'!$Y"&amp;$B205)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7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0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0</v>
      </c>
    </row>
    <row r="211" spans="1:18" ht="12.75" customHeight="1">
      <c r="C211" s="168" t="s">
        <v>108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49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P2-36</v>
      </c>
    </row>
    <row r="212" spans="1:18" ht="15.75" customHeight="1">
      <c r="C212" s="164" t="s">
        <v>111</v>
      </c>
      <c r="D212" s="343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0"/>
    </row>
    <row r="214" spans="1:18" ht="15.75" customHeight="1">
      <c r="C214" s="164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1"/>
    </row>
    <row r="215" spans="1:18" ht="23.25">
      <c r="C215" s="345" cm="1">
        <f t="array" aca="1" ref="C215" ca="1">INDIRECT("'Worksheet 2'!$J"&amp;$B205)</f>
        <v>0</v>
      </c>
      <c r="D215" s="448" t="b" cm="1">
        <f t="array" aca="1" ref="D215" ca="1">IF(INDIRECT("'Worksheet 2'!$D"&amp;$B205)=1, "Left of Pair", IF(INDIRECT("'Worksheet 2'!$E"&amp;$B205)=1, "Panel"))</f>
        <v>0</v>
      </c>
      <c r="E215" s="448"/>
      <c r="F215" s="448"/>
      <c r="G215" s="371"/>
      <c r="H215" s="371" t="str" cm="1">
        <f t="array" aca="1" ref="H215" ca="1">IF(INDIRECT("'Worksheet 2'!$F"&amp;$B205)="st","SOR T&amp;B"," ")</f>
        <v xml:space="preserve"> </v>
      </c>
      <c r="I215" s="372"/>
      <c r="L215" s="41">
        <f ca="1">$C215</f>
        <v>0</v>
      </c>
      <c r="M215" s="448" t="b" cm="1">
        <f t="array" aca="1" ref="M215" ca="1">IF(INDIRECT("'Worksheet 2'!$D"&amp;$B205)=1, "Right of Pair", IF(INDIRECT("'Worksheet 2'!$E"&amp;$B205)=1, "Do Not Use"))</f>
        <v>0</v>
      </c>
      <c r="N215" s="448"/>
      <c r="O215" s="448"/>
      <c r="P215" s="371"/>
      <c r="Q215" s="371"/>
      <c r="R215" s="372"/>
    </row>
    <row r="217" spans="1:18" ht="19.5">
      <c r="A217" t="s">
        <v>44</v>
      </c>
      <c r="B217">
        <v>27</v>
      </c>
      <c r="C217" s="164" t="s">
        <v>107</v>
      </c>
      <c r="D217" s="21" t="str">
        <f>+'Worksheet 2'!$W$4</f>
        <v>Westchester 1,2-Westchester IL-Rel Soc-WO#J5027551-00205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107</v>
      </c>
      <c r="M217" s="21" t="str">
        <f>+'Worksheet 2'!$W$4</f>
        <v>Westchester 1,2-Westchester IL-Rel Soc-WO#J5027551-00205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6">
        <f ca="1">H218+15</f>
        <v>15</v>
      </c>
      <c r="G219" s="442" cm="1">
        <f t="array" aca="1" ref="G219" ca="1">INDIRECT("'Worksheet 2'!$Y"&amp;$B217)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7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0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0</v>
      </c>
    </row>
    <row r="223" spans="1:18" ht="12.75" customHeight="1">
      <c r="C223" s="168" t="s">
        <v>108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49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P2-37</v>
      </c>
    </row>
    <row r="224" spans="1:18" ht="15.75" customHeight="1">
      <c r="C224" s="164" t="s">
        <v>111</v>
      </c>
      <c r="D224" s="343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0"/>
    </row>
    <row r="226" spans="1:18" ht="15.75" customHeight="1">
      <c r="C226" s="164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1"/>
    </row>
    <row r="227" spans="1:18" ht="23.25">
      <c r="C227" s="345" cm="1">
        <f t="array" aca="1" ref="C227" ca="1">INDIRECT("'Worksheet 2'!$J"&amp;$B217)</f>
        <v>0</v>
      </c>
      <c r="D227" s="448" t="b" cm="1">
        <f t="array" aca="1" ref="D227" ca="1">IF(INDIRECT("'Worksheet 2'!$D"&amp;$B217)=1, "Left of Pair", IF(INDIRECT("'Worksheet 2'!$E"&amp;$B217)=1, "Panel"))</f>
        <v>0</v>
      </c>
      <c r="E227" s="448"/>
      <c r="F227" s="448"/>
      <c r="G227" s="371"/>
      <c r="H227" s="371" t="str" cm="1">
        <f t="array" aca="1" ref="H227" ca="1">IF(INDIRECT("'Worksheet 2'!$F"&amp;$B217)="st","SOR T&amp;B"," ")</f>
        <v xml:space="preserve"> </v>
      </c>
      <c r="I227" s="372"/>
      <c r="L227" s="41">
        <f ca="1">$C227</f>
        <v>0</v>
      </c>
      <c r="M227" s="448" t="b" cm="1">
        <f t="array" aca="1" ref="M227" ca="1">IF(INDIRECT("'Worksheet 2'!$D"&amp;$B217)=1, "Right of Pair", IF(INDIRECT("'Worksheet 2'!$E"&amp;$B217)=1, "Do Not Use"))</f>
        <v>0</v>
      </c>
      <c r="N227" s="448"/>
      <c r="O227" s="448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+'Worksheet 2'!$W$4</f>
        <v>Westchester 1,2-Westchester IL-Rel Soc-WO#J5027551-00205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107</v>
      </c>
      <c r="M231" s="21" t="str">
        <f>+'Worksheet 2'!$W$4</f>
        <v>Westchester 1,2-Westchester IL-Rel Soc-WO#J5027551-00205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6">
        <f ca="1">H232+15</f>
        <v>15</v>
      </c>
      <c r="G233" s="442" cm="1">
        <f t="array" aca="1" ref="G233" ca="1">INDIRECT("'Worksheet 2'!$Y"&amp;$B231)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7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0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0</v>
      </c>
    </row>
    <row r="237" spans="1:18" ht="12.75" customHeight="1">
      <c r="C237" s="168" t="s">
        <v>108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49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P2-38</v>
      </c>
    </row>
    <row r="238" spans="1:18" ht="15.75" customHeight="1">
      <c r="C238" s="164" t="s">
        <v>111</v>
      </c>
      <c r="D238" s="343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0"/>
    </row>
    <row r="240" spans="1:18" ht="15.75" customHeight="1">
      <c r="C240" s="164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1"/>
    </row>
    <row r="241" spans="1:18" ht="23.25">
      <c r="C241" s="345" cm="1">
        <f t="array" aca="1" ref="C241" ca="1">INDIRECT("'Worksheet 2'!$J"&amp;$B231)</f>
        <v>0</v>
      </c>
      <c r="D241" s="448" t="b" cm="1">
        <f t="array" aca="1" ref="D241" ca="1">IF(INDIRECT("'Worksheet 2'!$D"&amp;$B231)=1, "Left of Pair", IF(INDIRECT("'Worksheet 2'!$E"&amp;$B231)=1, "Panel"))</f>
        <v>0</v>
      </c>
      <c r="E241" s="448"/>
      <c r="F241" s="448"/>
      <c r="G241" s="371"/>
      <c r="H241" s="371" t="str" cm="1">
        <f t="array" aca="1" ref="H241" ca="1">IF(INDIRECT("'Worksheet 2'!$F"&amp;$B231)="st","SOR T&amp;B"," ")</f>
        <v xml:space="preserve"> </v>
      </c>
      <c r="I241" s="372"/>
      <c r="L241" s="41">
        <f ca="1">$C241</f>
        <v>0</v>
      </c>
      <c r="M241" s="448" t="b" cm="1">
        <f t="array" aca="1" ref="M241" ca="1">IF(INDIRECT("'Worksheet 2'!$D"&amp;$B231)=1, "Right of Pair", IF(INDIRECT("'Worksheet 2'!$E"&amp;$B231)=1, "Do Not Use"))</f>
        <v>0</v>
      </c>
      <c r="N241" s="448"/>
      <c r="O241" s="448"/>
      <c r="P241" s="371"/>
      <c r="Q241" s="371"/>
      <c r="R241" s="372"/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+'Worksheet 2'!$W$4</f>
        <v>Westchester 1,2-Westchester IL-Rel Soc-WO#J5027551-00205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107</v>
      </c>
      <c r="M245" s="21" t="str">
        <f>+'Worksheet 2'!$W$4</f>
        <v>Westchester 1,2-Westchester IL-Rel Soc-WO#J5027551-00205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6">
        <f ca="1">H246+15</f>
        <v>15</v>
      </c>
      <c r="G247" s="442" cm="1">
        <f t="array" aca="1" ref="G247" ca="1">INDIRECT("'Worksheet 2'!$Y"&amp;$B245)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7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0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0</v>
      </c>
    </row>
    <row r="251" spans="1:18" ht="12.75" customHeight="1">
      <c r="C251" s="168" t="s">
        <v>108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49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P2-39</v>
      </c>
    </row>
    <row r="252" spans="1:18" ht="15.75" customHeight="1">
      <c r="C252" s="164" t="s">
        <v>111</v>
      </c>
      <c r="D252" s="343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0"/>
    </row>
    <row r="254" spans="1:18" ht="15.75" customHeight="1">
      <c r="C254" s="164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1"/>
    </row>
    <row r="255" spans="1:18" ht="23.25">
      <c r="C255" s="345" cm="1">
        <f t="array" aca="1" ref="C255" ca="1">INDIRECT("'Worksheet 2'!$J"&amp;$B245)</f>
        <v>0</v>
      </c>
      <c r="D255" s="448" t="b" cm="1">
        <f t="array" aca="1" ref="D255" ca="1">IF(INDIRECT("'Worksheet 2'!$D"&amp;$B245)=1, "Left of Pair", IF(INDIRECT("'Worksheet 2'!$E"&amp;$B245)=1, "Panel"))</f>
        <v>0</v>
      </c>
      <c r="E255" s="448"/>
      <c r="F255" s="448"/>
      <c r="G255" s="371"/>
      <c r="H255" s="371" t="str" cm="1">
        <f t="array" aca="1" ref="H255" ca="1">IF(INDIRECT("'Worksheet 2'!$F"&amp;$B245)="st","SOR T&amp;B"," ")</f>
        <v xml:space="preserve"> </v>
      </c>
      <c r="I255" s="372"/>
      <c r="L255" s="41">
        <f ca="1">$C255</f>
        <v>0</v>
      </c>
      <c r="M255" s="448" t="b" cm="1">
        <f t="array" aca="1" ref="M255" ca="1">IF(INDIRECT("'Worksheet 2'!$D"&amp;$B245)=1, "Right of Pair", IF(INDIRECT("'Worksheet 2'!$E"&amp;$B245)=1, "Do Not Use"))</f>
        <v>0</v>
      </c>
      <c r="N255" s="448"/>
      <c r="O255" s="448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+'Worksheet 2'!$W$4</f>
        <v>Westchester 1,2-Westchester IL-Rel Soc-WO#J5027551-00205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107</v>
      </c>
      <c r="M259" s="21" t="str">
        <f>+'Worksheet 2'!$W$4</f>
        <v>Westchester 1,2-Westchester IL-Rel Soc-WO#J5027551-00205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6">
        <f ca="1">H260+15</f>
        <v>15</v>
      </c>
      <c r="G261" s="442" cm="1">
        <f t="array" aca="1" ref="G261" ca="1">INDIRECT("'Worksheet 2'!$Y"&amp;$B259)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7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0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0</v>
      </c>
    </row>
    <row r="265" spans="1:18" ht="12.75" customHeight="1">
      <c r="C265" s="168" t="s">
        <v>108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49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P2-40</v>
      </c>
    </row>
    <row r="266" spans="1:18" ht="15.75" customHeight="1">
      <c r="C266" s="164" t="s">
        <v>111</v>
      </c>
      <c r="D266" s="343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0"/>
    </row>
    <row r="268" spans="1:18" ht="15.75" customHeight="1">
      <c r="C268" s="164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1"/>
    </row>
    <row r="269" spans="1:18" ht="23.25">
      <c r="C269" s="345" cm="1">
        <f t="array" aca="1" ref="C269" ca="1">INDIRECT("'Worksheet 2'!$J"&amp;$B259)</f>
        <v>0</v>
      </c>
      <c r="D269" s="448" t="b" cm="1">
        <f t="array" aca="1" ref="D269" ca="1">IF(INDIRECT("'Worksheet 2'!$D"&amp;$B259)=1, "Left of Pair", IF(INDIRECT("'Worksheet 2'!$E"&amp;$B259)=1, "Panel"))</f>
        <v>0</v>
      </c>
      <c r="E269" s="448"/>
      <c r="F269" s="448"/>
      <c r="G269" s="371"/>
      <c r="H269" s="371" t="str" cm="1">
        <f t="array" aca="1" ref="H269" ca="1">IF(INDIRECT("'Worksheet 2'!$F"&amp;$B259)="st","SOR T&amp;B"," ")</f>
        <v xml:space="preserve"> </v>
      </c>
      <c r="I269" s="372"/>
      <c r="L269" s="41">
        <f ca="1">$C269</f>
        <v>0</v>
      </c>
      <c r="M269" s="448" t="b" cm="1">
        <f t="array" aca="1" ref="M269" ca="1">IF(INDIRECT("'Worksheet 2'!$D"&amp;$B259)=1, "Right of Pair", IF(INDIRECT("'Worksheet 2'!$E"&amp;$B259)=1, "Do Not Use"))</f>
        <v>0</v>
      </c>
      <c r="N269" s="448"/>
      <c r="O269" s="448"/>
      <c r="P269" s="371"/>
      <c r="Q269" s="371"/>
      <c r="R269" s="372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2022-04-27T15:45:44Z</cp:lastPrinted>
  <dcterms:created xsi:type="dcterms:W3CDTF">1997-04-14T18:07:46Z</dcterms:created>
  <dcterms:modified xsi:type="dcterms:W3CDTF">2025-05-12T19:57:03Z</dcterms:modified>
</cp:coreProperties>
</file>